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Работа СТЭН\"/>
    </mc:Choice>
  </mc:AlternateContent>
  <bookViews>
    <workbookView xWindow="0" yWindow="60" windowWidth="14480" windowHeight="7380" tabRatio="840"/>
  </bookViews>
  <sheets>
    <sheet name="Оглавление" sheetId="19" r:id="rId1"/>
    <sheet name=" Котлы ТТ" sheetId="1" r:id="rId2"/>
    <sheet name=" Комплектующие " sheetId="3" r:id="rId3"/>
    <sheet name="Печи отопительные" sheetId="5" r:id="rId4"/>
    <sheet name="Котлы газовые" sheetId="24" r:id="rId5"/>
    <sheet name="Электропродукция(котлы,ПУЭ,ТЭН)" sheetId="10" r:id="rId6"/>
    <sheet name="Товары для дачи и отдыха" sheetId="7" r:id="rId7"/>
    <sheet name="Гидроарматура" sheetId="21" state="hidden" r:id="rId8"/>
    <sheet name="Гидрообвязка" sheetId="22" r:id="rId9"/>
    <sheet name="Скидка" sheetId="8" r:id="rId10"/>
    <sheet name="Лист1" sheetId="20" state="hidden" r:id="rId11"/>
    <sheet name="Распродажа" sheetId="13" state="hidden" r:id="rId12"/>
  </sheets>
  <calcPr calcId="162913"/>
</workbook>
</file>

<file path=xl/calcChain.xml><?xml version="1.0" encoding="utf-8"?>
<calcChain xmlns="http://schemas.openxmlformats.org/spreadsheetml/2006/main">
  <c r="H89" i="7" l="1"/>
  <c r="H90" i="7"/>
  <c r="H86" i="10"/>
  <c r="H85" i="10"/>
  <c r="H83" i="3" l="1"/>
  <c r="H80" i="3"/>
  <c r="H76" i="3"/>
  <c r="H73" i="3"/>
  <c r="H85" i="7" l="1"/>
  <c r="H84" i="3" l="1"/>
  <c r="H82" i="3"/>
  <c r="H81" i="3"/>
  <c r="H79" i="3"/>
  <c r="H78" i="3"/>
  <c r="H77" i="3"/>
  <c r="H72" i="3"/>
  <c r="H75" i="3"/>
  <c r="H74" i="3"/>
  <c r="H71" i="3"/>
  <c r="H70" i="3"/>
  <c r="H17" i="7" l="1"/>
  <c r="H51" i="7" l="1"/>
  <c r="H84" i="10"/>
  <c r="H83" i="10"/>
  <c r="H82" i="10"/>
  <c r="H84" i="7" l="1"/>
  <c r="H27" i="7" l="1"/>
  <c r="H16" i="7"/>
  <c r="H39" i="7"/>
  <c r="H25" i="7"/>
  <c r="H19" i="7"/>
  <c r="H15" i="5"/>
  <c r="H14" i="5"/>
  <c r="H16" i="5"/>
  <c r="H17" i="5"/>
  <c r="H18" i="5"/>
  <c r="H47" i="7" l="1"/>
  <c r="H83" i="7"/>
  <c r="H81" i="7"/>
  <c r="H80" i="7"/>
  <c r="H79" i="7"/>
  <c r="H78" i="7"/>
  <c r="H81" i="10"/>
  <c r="H80" i="10"/>
  <c r="H79" i="10"/>
  <c r="H78" i="10"/>
  <c r="H77" i="10"/>
  <c r="H76" i="10"/>
  <c r="H61" i="3" l="1"/>
  <c r="H53" i="10"/>
  <c r="H54" i="10"/>
  <c r="H52" i="10"/>
  <c r="H51" i="10"/>
  <c r="H50" i="10"/>
  <c r="H49" i="10"/>
  <c r="H28" i="3"/>
  <c r="H50" i="7"/>
  <c r="H49" i="7"/>
  <c r="H23" i="7"/>
  <c r="H21" i="7"/>
  <c r="H20" i="7"/>
  <c r="H73" i="7"/>
  <c r="H72" i="7"/>
  <c r="H71" i="7"/>
  <c r="H70" i="7"/>
  <c r="H55" i="7" l="1"/>
  <c r="H54" i="7"/>
  <c r="H96" i="10"/>
  <c r="H74" i="10"/>
  <c r="H73" i="10"/>
  <c r="H10" i="24" l="1"/>
  <c r="H19" i="24"/>
  <c r="H18" i="24"/>
  <c r="H17" i="24"/>
  <c r="H16" i="24"/>
  <c r="H15" i="24"/>
  <c r="H14" i="24"/>
  <c r="G13" i="24" l="1"/>
  <c r="H13" i="24" s="1"/>
  <c r="G12" i="24"/>
  <c r="H12" i="24" s="1"/>
  <c r="F5" i="24"/>
  <c r="H30" i="5" l="1"/>
  <c r="H29" i="5"/>
  <c r="G76" i="7" l="1"/>
  <c r="G75" i="7"/>
  <c r="G34" i="7"/>
  <c r="G12" i="7"/>
  <c r="G140" i="10"/>
  <c r="G139" i="10"/>
  <c r="G138" i="10"/>
  <c r="G61" i="10" l="1"/>
  <c r="G60" i="10"/>
  <c r="G22" i="5" l="1"/>
  <c r="H21" i="5"/>
  <c r="G58" i="7" l="1"/>
  <c r="H58" i="7" s="1"/>
  <c r="G60" i="7"/>
  <c r="H60" i="7" s="1"/>
  <c r="G62" i="7"/>
  <c r="H62" i="7" s="1"/>
  <c r="G64" i="7"/>
  <c r="H64" i="7" s="1"/>
  <c r="H46" i="7"/>
  <c r="H48" i="10"/>
  <c r="H47" i="10"/>
  <c r="H46" i="10"/>
  <c r="H45" i="10"/>
  <c r="H22" i="5" l="1"/>
  <c r="H42" i="7" l="1"/>
  <c r="H41" i="7"/>
  <c r="H37" i="22" l="1"/>
  <c r="H36" i="22"/>
  <c r="H35" i="22"/>
  <c r="H33" i="22"/>
  <c r="H32" i="22"/>
  <c r="H31" i="22"/>
  <c r="H30" i="22"/>
  <c r="H28" i="22"/>
  <c r="H22" i="22"/>
  <c r="H21" i="22"/>
  <c r="H20" i="22"/>
  <c r="H19" i="22"/>
  <c r="H18" i="22"/>
  <c r="H17" i="22"/>
  <c r="H16" i="22"/>
  <c r="H14" i="22"/>
  <c r="H13" i="22"/>
  <c r="H12" i="22"/>
  <c r="H68" i="3"/>
  <c r="H67" i="3"/>
  <c r="H66" i="3"/>
  <c r="H65" i="3"/>
  <c r="H64" i="3"/>
  <c r="H63" i="3"/>
  <c r="H27" i="5" l="1"/>
  <c r="H25" i="5"/>
  <c r="H43" i="7"/>
  <c r="H40" i="7"/>
  <c r="H56" i="7"/>
  <c r="H53" i="7"/>
  <c r="H45" i="7"/>
  <c r="H44" i="7"/>
  <c r="H38" i="7"/>
  <c r="H37" i="7"/>
  <c r="H34" i="7"/>
  <c r="H33" i="7"/>
  <c r="H31" i="7"/>
  <c r="H30" i="7"/>
  <c r="H29" i="7"/>
  <c r="H12" i="7"/>
  <c r="H24" i="7" l="1"/>
  <c r="G20" i="1" l="1"/>
  <c r="H20" i="1" s="1"/>
  <c r="H31" i="10" l="1"/>
  <c r="H30" i="10"/>
  <c r="H76" i="7" l="1"/>
  <c r="H75" i="7"/>
  <c r="H74" i="7"/>
  <c r="H32" i="3"/>
  <c r="H99" i="10" l="1"/>
  <c r="H97" i="10"/>
  <c r="H19" i="1"/>
  <c r="H43" i="10" l="1"/>
  <c r="H42" i="10"/>
  <c r="H41" i="10"/>
  <c r="H40" i="10"/>
  <c r="G126" i="10" l="1"/>
  <c r="H126" i="10" s="1"/>
  <c r="G125" i="10"/>
  <c r="H125" i="10" s="1"/>
  <c r="H107" i="10"/>
  <c r="H25" i="10"/>
  <c r="G102" i="7"/>
  <c r="G101" i="7"/>
  <c r="G99" i="7"/>
  <c r="H36" i="7"/>
  <c r="G13" i="5"/>
  <c r="G12" i="5"/>
  <c r="H37" i="3"/>
  <c r="H36" i="3"/>
  <c r="H35" i="3"/>
  <c r="G23" i="3"/>
  <c r="G15" i="3"/>
  <c r="H99" i="7" l="1"/>
  <c r="H72" i="10"/>
  <c r="H71" i="10"/>
  <c r="H70" i="10"/>
  <c r="H44" i="22" l="1"/>
  <c r="H43" i="22"/>
  <c r="H41" i="22"/>
  <c r="H40" i="22"/>
  <c r="H39" i="22"/>
  <c r="H29" i="22"/>
  <c r="H26" i="22"/>
  <c r="H24" i="22"/>
  <c r="H25" i="22"/>
  <c r="H10" i="22" l="1"/>
  <c r="F5" i="22" l="1"/>
  <c r="H103" i="10" l="1"/>
  <c r="H63" i="10"/>
  <c r="H58" i="10"/>
  <c r="H56" i="10"/>
  <c r="H57" i="10"/>
  <c r="H19" i="10"/>
  <c r="G16" i="10"/>
  <c r="G15" i="10"/>
  <c r="G14" i="10"/>
  <c r="G13" i="10"/>
  <c r="H50" i="3" l="1"/>
  <c r="H49" i="3"/>
  <c r="H45" i="3"/>
  <c r="H44" i="3"/>
  <c r="H43" i="3"/>
  <c r="H42" i="3"/>
  <c r="H25" i="3"/>
  <c r="H22" i="3"/>
  <c r="H32" i="1" l="1"/>
  <c r="H31" i="1" l="1"/>
  <c r="H30" i="1"/>
  <c r="H65" i="10" l="1"/>
  <c r="H91" i="10" l="1"/>
  <c r="H53" i="3" l="1"/>
  <c r="H48" i="3"/>
  <c r="H12" i="5" l="1"/>
  <c r="H13" i="5"/>
  <c r="G12" i="21" l="1"/>
  <c r="H12" i="21" s="1"/>
  <c r="H10" i="21"/>
  <c r="F5" i="21"/>
  <c r="H22" i="1" l="1"/>
  <c r="H68" i="10" l="1"/>
  <c r="H17" i="1" l="1"/>
  <c r="H16" i="1"/>
  <c r="H102" i="7" l="1"/>
  <c r="H112" i="10"/>
  <c r="H110" i="10"/>
  <c r="H105" i="10"/>
  <c r="H21" i="10" l="1"/>
  <c r="G90" i="10"/>
  <c r="H39" i="10"/>
  <c r="H38" i="10"/>
  <c r="H37" i="10"/>
  <c r="H36" i="10"/>
  <c r="H24" i="10"/>
  <c r="H34" i="10"/>
  <c r="H35" i="10"/>
  <c r="H33" i="10"/>
  <c r="H29" i="10"/>
  <c r="H27" i="10"/>
  <c r="H28" i="10"/>
  <c r="H26" i="10"/>
  <c r="H20" i="5" l="1"/>
  <c r="H18" i="3" l="1"/>
  <c r="H26" i="1" l="1"/>
  <c r="H25" i="1"/>
  <c r="H21" i="1"/>
  <c r="H13" i="1" l="1"/>
  <c r="H101" i="7" l="1"/>
  <c r="G97" i="7" l="1"/>
  <c r="H97" i="7" s="1"/>
  <c r="G96" i="7"/>
  <c r="H96" i="7" s="1"/>
  <c r="G95" i="7"/>
  <c r="H95" i="7" s="1"/>
  <c r="G94" i="7"/>
  <c r="H94" i="7" s="1"/>
  <c r="G93" i="7"/>
  <c r="H93" i="7" s="1"/>
  <c r="G92" i="7"/>
  <c r="H92" i="7" s="1"/>
  <c r="H28" i="5" l="1"/>
  <c r="H26" i="5"/>
  <c r="H24" i="5"/>
  <c r="H19" i="5"/>
  <c r="H93" i="10" l="1"/>
  <c r="H92" i="10"/>
  <c r="H94" i="10"/>
  <c r="H88" i="10" l="1"/>
  <c r="G5" i="19" l="1"/>
  <c r="H27" i="3" l="1"/>
  <c r="H10" i="1"/>
  <c r="H10" i="3"/>
  <c r="H10" i="5"/>
  <c r="H118" i="10" l="1"/>
  <c r="H117" i="10"/>
  <c r="H116" i="10"/>
  <c r="H115" i="10"/>
  <c r="H114" i="10"/>
  <c r="H111" i="10"/>
  <c r="H109" i="10"/>
  <c r="H108" i="10"/>
  <c r="H104" i="10"/>
  <c r="H102" i="10"/>
  <c r="H106" i="10"/>
  <c r="H140" i="10" l="1"/>
  <c r="H139" i="10"/>
  <c r="H138" i="10"/>
  <c r="H90" i="10"/>
  <c r="H69" i="10"/>
  <c r="H10" i="7"/>
  <c r="H10" i="10"/>
  <c r="H88" i="7" l="1"/>
  <c r="H87" i="7"/>
  <c r="H136" i="10"/>
  <c r="H135" i="10"/>
  <c r="H134" i="10"/>
  <c r="H133" i="10"/>
  <c r="H132" i="10"/>
  <c r="H131" i="10"/>
  <c r="H130" i="10"/>
  <c r="H129" i="10"/>
  <c r="H128" i="10"/>
  <c r="H123" i="10"/>
  <c r="H122" i="10"/>
  <c r="H120" i="10"/>
  <c r="H119" i="10"/>
  <c r="H100" i="10"/>
  <c r="H98" i="10"/>
  <c r="H67" i="10"/>
  <c r="H66" i="10"/>
  <c r="H61" i="10"/>
  <c r="H60" i="10"/>
  <c r="H22" i="10"/>
  <c r="H20" i="10"/>
  <c r="H18" i="10"/>
  <c r="H16" i="10"/>
  <c r="H15" i="10"/>
  <c r="H14" i="10"/>
  <c r="H13" i="10"/>
  <c r="F5" i="10"/>
  <c r="H60" i="3" l="1"/>
  <c r="H58" i="3"/>
  <c r="H57" i="3"/>
  <c r="H56" i="3"/>
  <c r="H55" i="3"/>
  <c r="H52" i="3"/>
  <c r="H51" i="3"/>
  <c r="H47" i="3"/>
  <c r="H46" i="3"/>
  <c r="H41" i="3"/>
  <c r="H40" i="3"/>
  <c r="H39" i="3"/>
  <c r="H34" i="3"/>
  <c r="H33" i="3"/>
  <c r="H31" i="3"/>
  <c r="H30" i="3"/>
  <c r="H17" i="3"/>
  <c r="H23" i="3"/>
  <c r="H20" i="3"/>
  <c r="H19" i="3"/>
  <c r="H15" i="3"/>
  <c r="H13" i="3"/>
  <c r="H12" i="3"/>
  <c r="H12" i="1"/>
  <c r="F5" i="7"/>
  <c r="F5" i="5"/>
  <c r="F5" i="3"/>
  <c r="F5" i="1"/>
  <c r="H32" i="7" l="1"/>
  <c r="H15" i="7"/>
  <c r="H14" i="7"/>
  <c r="H28" i="1"/>
  <c r="H27" i="1"/>
  <c r="H24" i="1"/>
  <c r="H23" i="1"/>
  <c r="H18" i="1"/>
  <c r="H15" i="1"/>
</calcChain>
</file>

<file path=xl/sharedStrings.xml><?xml version="1.0" encoding="utf-8"?>
<sst xmlns="http://schemas.openxmlformats.org/spreadsheetml/2006/main" count="1439" uniqueCount="955">
  <si>
    <t>Группа компаний СТЭН</t>
  </si>
  <si>
    <t>630001, Новосибирск, Сухарная, 35 к8</t>
  </si>
  <si>
    <t>8(383)303-44-30  ru@sten.ru  www.sten.ru</t>
  </si>
  <si>
    <t>НАИМЕНОВАНИЕ</t>
  </si>
  <si>
    <t>ОПИСАНИЕ</t>
  </si>
  <si>
    <t xml:space="preserve"> Каракан-8 ТПЭ</t>
  </si>
  <si>
    <t xml:space="preserve"> Каракан-8 ТПЭ-3</t>
  </si>
  <si>
    <t xml:space="preserve"> Каракан-9 ТЭГ</t>
  </si>
  <si>
    <t xml:space="preserve"> Каракан-9 ТЭГ-3</t>
  </si>
  <si>
    <t xml:space="preserve"> Каракан-10 ТПЭ</t>
  </si>
  <si>
    <t xml:space="preserve"> Каракан-10 ТПЭВ</t>
  </si>
  <si>
    <t xml:space="preserve"> Каракан-10 ТПЭ К</t>
  </si>
  <si>
    <t xml:space="preserve"> Каракан-11 ТПЭ</t>
  </si>
  <si>
    <t xml:space="preserve"> Каракан-11 ТПЭ-3</t>
  </si>
  <si>
    <t xml:space="preserve"> Каракан-12 Т</t>
  </si>
  <si>
    <t xml:space="preserve"> Каракан-12 ТЭГ</t>
  </si>
  <si>
    <t xml:space="preserve"> Каракан-12 ТЭГВ</t>
  </si>
  <si>
    <t xml:space="preserve"> Каракан-15 ТПЭ</t>
  </si>
  <si>
    <t xml:space="preserve"> Каракан-15 ТПЭВ</t>
  </si>
  <si>
    <t xml:space="preserve"> Каракан-18 ТПЭ(01)</t>
  </si>
  <si>
    <t xml:space="preserve"> Каракан-18 ТПЭ </t>
  </si>
  <si>
    <t xml:space="preserve"> Каракан-18 ТПЭ -3</t>
  </si>
  <si>
    <t xml:space="preserve"> Каракан-20 ТЭГ</t>
  </si>
  <si>
    <t xml:space="preserve"> Каракан-20 ТЭГ -3</t>
  </si>
  <si>
    <t xml:space="preserve"> Каракан-20 ТЭГВ</t>
  </si>
  <si>
    <t xml:space="preserve"> Каракан-30 ТЭГ</t>
  </si>
  <si>
    <t xml:space="preserve"> Каракан-30 ТЭГВ</t>
  </si>
  <si>
    <t>МОЩНОСТЬ, кВт</t>
  </si>
  <si>
    <t>ИНФОРМАЦИЯ</t>
  </si>
  <si>
    <t>круглый, вертикально вверх</t>
  </si>
  <si>
    <t>Съемный круглый на задней стенке</t>
  </si>
  <si>
    <t xml:space="preserve"> Съемный круглый на задней стенке</t>
  </si>
  <si>
    <t xml:space="preserve">ОПИСАНИЕ </t>
  </si>
  <si>
    <t>ЭЛКО-6/02</t>
  </si>
  <si>
    <t>ЭЛКО-30/02</t>
  </si>
  <si>
    <t>ЭВП-3</t>
  </si>
  <si>
    <t>ЭВП-6</t>
  </si>
  <si>
    <t>ЭВП-9</t>
  </si>
  <si>
    <t>ЭВП-12</t>
  </si>
  <si>
    <t>ЧАУС-3</t>
  </si>
  <si>
    <t>ЧАУС-6</t>
  </si>
  <si>
    <t>ЧАУС-9</t>
  </si>
  <si>
    <t>САЛАИР-3</t>
  </si>
  <si>
    <t>САЛАИР-3Ц</t>
  </si>
  <si>
    <t>САЛАИР-6</t>
  </si>
  <si>
    <t>САЛАИР-6Ц</t>
  </si>
  <si>
    <t>САЛАИР-9</t>
  </si>
  <si>
    <t>САЛАИР-9Ц</t>
  </si>
  <si>
    <t>САЛАИР-12</t>
  </si>
  <si>
    <t>САЛАИР-12Ц</t>
  </si>
  <si>
    <t>САЛАИР-15</t>
  </si>
  <si>
    <t>САЛАИР-15Ц</t>
  </si>
  <si>
    <t>САЛАИР-18</t>
  </si>
  <si>
    <t>САЛАИР-18Ц</t>
  </si>
  <si>
    <t>САЛАИР-21</t>
  </si>
  <si>
    <t>САЛАИР-25</t>
  </si>
  <si>
    <t>САЛАИР-28</t>
  </si>
  <si>
    <t>САЛАИР-36</t>
  </si>
  <si>
    <t>САЛАИР-45</t>
  </si>
  <si>
    <t>САЛАИР-70</t>
  </si>
  <si>
    <t>САЛАИР-90</t>
  </si>
  <si>
    <t>МОЩНОСТЬ, кВт / СТУПЕНИ</t>
  </si>
  <si>
    <t>2-4-6</t>
  </si>
  <si>
    <t>1-2-3</t>
  </si>
  <si>
    <t>3-6-9</t>
  </si>
  <si>
    <t>4-8-12</t>
  </si>
  <si>
    <t>31-62-92</t>
  </si>
  <si>
    <t>24-48-72</t>
  </si>
  <si>
    <t>КЛАПАНЫ ПРЕДОХРАНИТЕЛЬНЫЕ</t>
  </si>
  <si>
    <t xml:space="preserve">Комфорт-ПУЭ-6/02 </t>
  </si>
  <si>
    <t>Комфорт-ПУЭ-6Ц</t>
  </si>
  <si>
    <t>Комфорт-ПУЭ-10/01</t>
  </si>
  <si>
    <t>Комфорт-ПУЭ-10/03</t>
  </si>
  <si>
    <t>Комфорт-ПУЭ-10/Ц</t>
  </si>
  <si>
    <t>Комфорт-ПУЭ-15</t>
  </si>
  <si>
    <t>ГИЛЬЗА ТЕПЛОКОНТРОЛЯ</t>
  </si>
  <si>
    <t xml:space="preserve">Гильза-теплоконтроля </t>
  </si>
  <si>
    <t>Блок -3х4 кВт,  резьба  2", Р-3 атм.  нерж. сталь</t>
  </si>
  <si>
    <t>БЛОКИ ТЭНОВ</t>
  </si>
  <si>
    <t>Футорка ДУ 50-40</t>
  </si>
  <si>
    <t>Футорка ДУ 40-15</t>
  </si>
  <si>
    <t>Регулятор тяги</t>
  </si>
  <si>
    <t>Термометр накладной</t>
  </si>
  <si>
    <t>Диапазон 0-120 ˚С</t>
  </si>
  <si>
    <t>Аварийный термоограничитель KSD301 (85)</t>
  </si>
  <si>
    <t>Терморегулятор                     РТН-10</t>
  </si>
  <si>
    <t>Терморегулятор WY40</t>
  </si>
  <si>
    <t>Терморегулятор WY85</t>
  </si>
  <si>
    <t>Терморегулятор WY120</t>
  </si>
  <si>
    <t>Терморегулятор WY320</t>
  </si>
  <si>
    <t>Терморегулятор WY400</t>
  </si>
  <si>
    <t>Диапазон 0-40 ˚С</t>
  </si>
  <si>
    <t>Диапазон 0-85 ˚С</t>
  </si>
  <si>
    <t>Диапазон 25-120 ˚С</t>
  </si>
  <si>
    <t>Диапазон 50-320 ˚С</t>
  </si>
  <si>
    <t>Диапазон 50-400 ˚С</t>
  </si>
  <si>
    <t>ГАЗОВЫЕ ГОРЕЛКИ</t>
  </si>
  <si>
    <t>УГ-12 (автоматика Sit630)</t>
  </si>
  <si>
    <t>УГ-24 (автоматика Sit630)</t>
  </si>
  <si>
    <t>УГ-36 (автоматика 710 Minisit)</t>
  </si>
  <si>
    <t>Гильза под газовую горелку</t>
  </si>
  <si>
    <t>УГ-15 (автоматика Sit630)</t>
  </si>
  <si>
    <t>Горелка для котла КАРАКАН 9 (гильза в комплекте)</t>
  </si>
  <si>
    <t>Горелка для котла КАРАКАН 12 (гильза в комплекте)</t>
  </si>
  <si>
    <t>Горелка для котла КАРАКАН 20 (гильза в комплекте)</t>
  </si>
  <si>
    <t>Горелка для котла КАРАКАН 30 (гильза в комплекте)</t>
  </si>
  <si>
    <t>ПЕРЕХОДНИКИ, ОТВОДЫ В ДЫМОХОД</t>
  </si>
  <si>
    <t>Заглушка для установки переходника КВ-КВ</t>
  </si>
  <si>
    <t>Переходник дымохода на Каракан 10/12 ПГ-КВ</t>
  </si>
  <si>
    <t>Переходник дымохода на Каракан 30  ПГ-КВ</t>
  </si>
  <si>
    <t>Переходник дымохода на Каракан 15/20   ПГ-КВ</t>
  </si>
  <si>
    <t>Переходник Каракан 8/11  КВ-ПГ</t>
  </si>
  <si>
    <t xml:space="preserve">Переходник Каракан 18 КВ-ПГ </t>
  </si>
  <si>
    <t>Дымоход котла Каракан 12-20 ПГ</t>
  </si>
  <si>
    <t>Дымоход котла Каракан 12-20 КГ</t>
  </si>
  <si>
    <t>Дымоход котла Каракан 20 ПГ (комплект с заглушкой и крышкой)</t>
  </si>
  <si>
    <t>Дымоход котла Каракан 20 КГ (комплект с заглушкой и крышкой)</t>
  </si>
  <si>
    <t>Дымоход котла  Каракан 30 ПГ</t>
  </si>
  <si>
    <t>Дымоход  котла Каракан 30 КГ</t>
  </si>
  <si>
    <t>Дымоход котла Каракан 12-20 КВ</t>
  </si>
  <si>
    <t>Дымоход  котла Каракан 30 КВ</t>
  </si>
  <si>
    <t>Бак расширительный 10л</t>
  </si>
  <si>
    <t>Бак расширительный 20л</t>
  </si>
  <si>
    <t>Бак расширительный 30л</t>
  </si>
  <si>
    <t>Бак расширительный 40л</t>
  </si>
  <si>
    <t>Бак расширительный открытого типа на 10л</t>
  </si>
  <si>
    <t>Бак расширительный открытого типа на 20л</t>
  </si>
  <si>
    <t>Бак расширительный открытого типа на 30л</t>
  </si>
  <si>
    <t>Бак расширительный открытого типа на 40л</t>
  </si>
  <si>
    <t>Ведро-Углярка 10л</t>
  </si>
  <si>
    <t>Ведро-углярка 14л</t>
  </si>
  <si>
    <t>Дверца 02</t>
  </si>
  <si>
    <t>Колосник 200х300</t>
  </si>
  <si>
    <t>Колосник 300х300</t>
  </si>
  <si>
    <t>Плита чугунная на Каракан-10</t>
  </si>
  <si>
    <t>Плита чугунная на Каракан-15</t>
  </si>
  <si>
    <t>Плита стальная на Каракан-8</t>
  </si>
  <si>
    <t>Плита стальная на Каракан-11</t>
  </si>
  <si>
    <t>Плита стальная на Каракан-15</t>
  </si>
  <si>
    <t>Зольник 01</t>
  </si>
  <si>
    <t>Зольник 02</t>
  </si>
  <si>
    <t>Зольник 03</t>
  </si>
  <si>
    <t>Шуровка большая</t>
  </si>
  <si>
    <t>Шуровка малая</t>
  </si>
  <si>
    <t>Совок большой</t>
  </si>
  <si>
    <t>Совок малый</t>
  </si>
  <si>
    <t>По температуре воздуха, для Электрокотлов Салаир, ПУЭ-10/01,  ПУЭ-15 Накладной    (0-40 ˚С), 10А</t>
  </si>
  <si>
    <t>По температуре воздуха, для Электрокотлов Салаир, ПУЭ-10/01,  ПУЭ-15      Встраиваемый     (0-40 ˚С), 10А</t>
  </si>
  <si>
    <t>По температуре воздуха, для Электрокотлов Салаир, ПУЭ-10/01,  ПУЭ-15      Накладной    (0-40 ˚С), цифровой термометр, 10А</t>
  </si>
  <si>
    <t>По температуре ВОДЫ,  для поддержания заданной температуры  теплоносителя   путем автоматического размыкания и замыкания электрической цепи питания исполнительного элемента, 10А</t>
  </si>
  <si>
    <t>ЗАГЛУШКИ, ФУТОРКИ</t>
  </si>
  <si>
    <t>Терморегулятор          РТВН-10</t>
  </si>
  <si>
    <t>Терморегулятор          РТВВ-10</t>
  </si>
  <si>
    <t>Терморегулятор          РТВН-10.01</t>
  </si>
  <si>
    <t>Барга 600В</t>
  </si>
  <si>
    <t>Барга 450В</t>
  </si>
  <si>
    <t>Барга 450М</t>
  </si>
  <si>
    <t>Мангал разборный</t>
  </si>
  <si>
    <t>Мангал "Замок"/01</t>
  </si>
  <si>
    <t>Кольцо под Казан</t>
  </si>
  <si>
    <t xml:space="preserve">Сумка для Мангала </t>
  </si>
  <si>
    <t>ТЕПЛОВЕНТИЛЯТОРЫ СКИФ</t>
  </si>
  <si>
    <t>Скиф-3</t>
  </si>
  <si>
    <t>Скиф-12</t>
  </si>
  <si>
    <t>Скиф-5</t>
  </si>
  <si>
    <t>2/3</t>
  </si>
  <si>
    <t>2,5/5</t>
  </si>
  <si>
    <t>7,5/11,25</t>
  </si>
  <si>
    <t>220В, 1фазное подключение, диапазон регулирования температуры 0-40 ˚С, расход 300 м куб./ч</t>
  </si>
  <si>
    <t>380В, 3фазное подключение, диапазон регулирования температуры 0-40 ˚С, расход 900 м куб./ч</t>
  </si>
  <si>
    <t>ПЭТ-4М</t>
  </si>
  <si>
    <t>ФЛЮГЕРЫ</t>
  </si>
  <si>
    <t>Флюгер-Н</t>
  </si>
  <si>
    <t>Часы 001</t>
  </si>
  <si>
    <t>Часы 002</t>
  </si>
  <si>
    <t>ДРОВНИЦЫ</t>
  </si>
  <si>
    <t>Дровница 001</t>
  </si>
  <si>
    <t>Дровница 002</t>
  </si>
  <si>
    <t>Размер 440Х400Х350 мм</t>
  </si>
  <si>
    <t>Размер 350Х350Х300 мм</t>
  </si>
  <si>
    <t>Подставка под котёл Каракан 8 ТПЭ</t>
  </si>
  <si>
    <t>Подставка под котёл Каракан 11 ТПЭ</t>
  </si>
  <si>
    <t>БАННЫЕ ПЕЧИ</t>
  </si>
  <si>
    <t>Парабель 12 (1.2.1)</t>
  </si>
  <si>
    <t>Флюгер</t>
  </si>
  <si>
    <t>Угледробилка "Щелкунчик" (механическая)</t>
  </si>
  <si>
    <t>Парабель 16 (1.2.1)</t>
  </si>
  <si>
    <t>Парабель 20 (1.2.1)</t>
  </si>
  <si>
    <t>%</t>
  </si>
  <si>
    <t>СКИДКА,%</t>
  </si>
  <si>
    <t>РОЗНИЧНАЯ ЦЕНА, руб.</t>
  </si>
  <si>
    <t>СКИДКА, %</t>
  </si>
  <si>
    <t>ПРАЙС-ЛИСТ  от</t>
  </si>
  <si>
    <t>ПРАЙС-ЛИСТ от</t>
  </si>
  <si>
    <t>Укажите актуальную дату</t>
  </si>
  <si>
    <t>ДАТА</t>
  </si>
  <si>
    <t>Не забудьте поменять наименование валюты!</t>
  </si>
  <si>
    <t>ПЕРЕСЧЁТ ПО КУРСУ (валюта за 1 руб.)</t>
  </si>
  <si>
    <t>Клапан предохран 1,5  бар</t>
  </si>
  <si>
    <t>Клапан предохран   3 бар</t>
  </si>
  <si>
    <t>рубль</t>
  </si>
  <si>
    <t>Внимание: регулятор тяги, газовая горелка, заглушка ТЭНБ  комлектуются отдельно, см. другой</t>
  </si>
  <si>
    <t>ТЭНБ, пульт управления ПУЭ  комлектуются отдельно, см. другой</t>
  </si>
  <si>
    <t>КОТЛЫ ЭЛЕКТРИЧЕСКИЕ</t>
  </si>
  <si>
    <t>ТЕРМОРЕГУЛЯТОРЫ</t>
  </si>
  <si>
    <t>Датчик темпе-ры  KSD301</t>
  </si>
  <si>
    <t>Переходник с плиты на дымоход КВ</t>
  </si>
  <si>
    <t>ВЕДРО-УГЛЯРКА</t>
  </si>
  <si>
    <t>Прайс Комплектующие</t>
  </si>
  <si>
    <t>Прайс Электропродукция</t>
  </si>
  <si>
    <t>ТГ1</t>
  </si>
  <si>
    <t>ТГ2</t>
  </si>
  <si>
    <t>ТГ3</t>
  </si>
  <si>
    <t>ПЕЧИ ОТОПИТЕЛЬНЫЕ</t>
  </si>
  <si>
    <t>ТГ - Товарная группа</t>
  </si>
  <si>
    <t>Каракан 7ЭГ 3</t>
  </si>
  <si>
    <t>Каракан 7ЭГВ 3</t>
  </si>
  <si>
    <t>Каракан 10ЭГ 3</t>
  </si>
  <si>
    <t>Каракан 10ЭГВ 3</t>
  </si>
  <si>
    <t>Каракан 12ЭГ 3</t>
  </si>
  <si>
    <t>Каракан 12ЭГВ 3</t>
  </si>
  <si>
    <t>Каракан 7ЭГ 3 (SIT)</t>
  </si>
  <si>
    <t>Каракан 7ЭГВ 3(SIT)</t>
  </si>
  <si>
    <t>Каракан 10ЭГ 3(SIT)</t>
  </si>
  <si>
    <t>Каракан 10ЭГВ 3(SIT)</t>
  </si>
  <si>
    <t>Каракан 12ЭГ 3(SIT)</t>
  </si>
  <si>
    <t>Каракан 12ЭГВ 3(SIT)</t>
  </si>
  <si>
    <t>Заглушка/ Пробка   1 1/4"</t>
  </si>
  <si>
    <t>Заглушка/ Пробка   2"</t>
  </si>
  <si>
    <t>Серия САЛАИР</t>
  </si>
  <si>
    <t>ТЭНБ с терморегулятором</t>
  </si>
  <si>
    <t>ТЭНБ 2½″</t>
  </si>
  <si>
    <t>ТЕРМОМЕТРЫ</t>
  </si>
  <si>
    <t>ПРАЙС-ЛИСТ</t>
  </si>
  <si>
    <t>Колпак для ТЭНБ</t>
  </si>
  <si>
    <t>Пластиковый защитный колпак для ТЭНБ</t>
  </si>
  <si>
    <t>на сайте www.sten.ru</t>
  </si>
  <si>
    <t>и в каталоге</t>
  </si>
  <si>
    <t>Оглавление</t>
  </si>
  <si>
    <t>Скидка на продукцию СТЭН предоставляется на основании договора поставки для юридических лиц</t>
  </si>
  <si>
    <t xml:space="preserve">   Подробная информация </t>
  </si>
  <si>
    <t>9 кВт, до 225 м куб, двойной экран, дровяная, размер поленьев до 600 мм</t>
  </si>
  <si>
    <t>6 кВт, до 150 м куб, двойной экран, дровяная, размер поленьев до 450 мм</t>
  </si>
  <si>
    <r>
      <rPr>
        <b/>
        <sz val="9"/>
        <rFont val="Calibri"/>
        <family val="2"/>
        <charset val="204"/>
        <scheme val="minor"/>
      </rPr>
      <t>Для управления ТЭНб до 6 кВт(однофазный,2 ТЭНа)</t>
    </r>
    <r>
      <rPr>
        <sz val="9"/>
        <rFont val="Calibri"/>
        <family val="2"/>
        <charset val="204"/>
        <scheme val="minor"/>
      </rPr>
      <t xml:space="preserve">; крепление на стене; комлектуется для Каракан 8/10/11/12 </t>
    </r>
  </si>
  <si>
    <r>
      <rPr>
        <b/>
        <sz val="9"/>
        <rFont val="Calibri"/>
        <family val="2"/>
        <charset val="204"/>
        <scheme val="minor"/>
      </rPr>
      <t>Для управлением ТЭНб до 6 кВт(однофазный)/10 кВт(трёхфазный)</t>
    </r>
    <r>
      <rPr>
        <sz val="9"/>
        <rFont val="Calibri"/>
        <family val="2"/>
        <charset val="204"/>
        <scheme val="minor"/>
      </rPr>
      <t xml:space="preserve">, </t>
    </r>
    <r>
      <rPr>
        <b/>
        <sz val="9"/>
        <rFont val="Calibri"/>
        <family val="2"/>
        <charset val="204"/>
        <scheme val="minor"/>
      </rPr>
      <t>(3 ТЭНа)</t>
    </r>
    <r>
      <rPr>
        <sz val="9"/>
        <rFont val="Calibri"/>
        <family val="2"/>
        <charset val="204"/>
        <scheme val="minor"/>
      </rPr>
      <t>; крепление на стене; совместим с КАРАКАН 15/18/20/30, независимое включение ступеней</t>
    </r>
  </si>
  <si>
    <r>
      <rPr>
        <b/>
        <sz val="9"/>
        <rFont val="Calibri"/>
        <family val="2"/>
        <charset val="204"/>
        <scheme val="minor"/>
      </rPr>
      <t>Мощность подключения ТЭНб до 6 кВт(однофазный)/15 кВт(трёхфазный)</t>
    </r>
    <r>
      <rPr>
        <sz val="9"/>
        <rFont val="Calibri"/>
        <family val="2"/>
        <charset val="204"/>
        <scheme val="minor"/>
      </rPr>
      <t xml:space="preserve">, </t>
    </r>
    <r>
      <rPr>
        <b/>
        <sz val="9"/>
        <rFont val="Calibri"/>
        <family val="2"/>
        <charset val="204"/>
        <scheme val="minor"/>
      </rPr>
      <t>(3 ТЭНа)</t>
    </r>
    <r>
      <rPr>
        <sz val="9"/>
        <rFont val="Calibri"/>
        <family val="2"/>
        <charset val="204"/>
        <scheme val="minor"/>
      </rPr>
      <t>; крепление на стене; совместим с КАРАКАН 15/18/20/30</t>
    </r>
  </si>
  <si>
    <t>ТЭНБР-3-1¼″T</t>
  </si>
  <si>
    <t>ТЭНБР-4-1¼″T</t>
  </si>
  <si>
    <t>ТЭНБР-5-1¼″T</t>
  </si>
  <si>
    <t>Укажите НДС,%</t>
  </si>
  <si>
    <t>СТАВКА НДС</t>
  </si>
  <si>
    <t>Комплектующие к котлам "Каракан" ; расширительные баки, термометры, регуляторы тяги, газовые горелки, дробилка для угля, переходники, зап. части</t>
  </si>
  <si>
    <t>Укажите скидку от РРЦ для зап. Частей</t>
  </si>
  <si>
    <t xml:space="preserve">Укажите актуальный курс </t>
  </si>
  <si>
    <t>Скидка на запасные части</t>
  </si>
  <si>
    <t>Для экспортного прайса ставка НДС 0</t>
  </si>
  <si>
    <t>Устанавливается на день изменения цен</t>
  </si>
  <si>
    <t>РРЦ - рекомендованная розничная цена</t>
  </si>
  <si>
    <t>Товары для усадьбы и интерьера: мангалы, флюгеры, солнечные часы, дровницы, экраны для конвекторов</t>
  </si>
  <si>
    <t>Заглушка ввода 275х160</t>
  </si>
  <si>
    <t>Экран 275х95</t>
  </si>
  <si>
    <t>Заглушка глухая 275х160</t>
  </si>
  <si>
    <t>Экран 610х95</t>
  </si>
  <si>
    <t>Заглушка ввода 610х140</t>
  </si>
  <si>
    <t>Заглушка глухая 610х140</t>
  </si>
  <si>
    <t>ДЕКОРАТИВНЫЕ ЭКРАНЫ ДЛЯ РАДИАТОРОВ ОТОПЛЕНИЯ</t>
  </si>
  <si>
    <t>ТЭН Аристон 1¼″ (лицензионный, пр-во Китай) с терморегулятором</t>
  </si>
  <si>
    <t>ТЭНБ-4-1¼″-Ч (пр-во СТЭН)</t>
  </si>
  <si>
    <t>ТЭНБ-6-1¼″-Ч (пр-во СТЭН)</t>
  </si>
  <si>
    <t>ТЭНБ-3-1½″-Ч (пр-во СТЭН)</t>
  </si>
  <si>
    <t>ТЭНБ-6-1½″-Ч (пр-во СТЭН)</t>
  </si>
  <si>
    <t>ТЭНБ-9-1½″-Ч (пр-во СТЭН)</t>
  </si>
  <si>
    <t>ТЭНБ-3-1½″-НЧ (пр-во СТЭН)</t>
  </si>
  <si>
    <t>ТЭНБ-6-1½″-НЧ (пр-во СТЭН)</t>
  </si>
  <si>
    <t>ТЭНБ-9-1½″-НЧ (пр-во СТЭН)</t>
  </si>
  <si>
    <t>ТЭНБ-3-2″-Ч (пр-во СТЭН)</t>
  </si>
  <si>
    <t>ТЭНБ-6-2"-Ч (пр-во СТЭН)</t>
  </si>
  <si>
    <t>ТЭНБ-9-2"-Ч (пр-во СТЭН)</t>
  </si>
  <si>
    <t>ТЭНБ-12-2"-Ч (пр-во СТЭН)</t>
  </si>
  <si>
    <t>ТЭНБ-6-2″-НЧ (пр-во СТЭН)</t>
  </si>
  <si>
    <t>ТЭНБ-9-2"-НЧ (пр-во СТЭН)</t>
  </si>
  <si>
    <t>ТЭНБ-12-2"-НЧ (пр-во СТЭН)</t>
  </si>
  <si>
    <t>ТЭНБ-6-2½"-Ч (пр-во СТЭН)</t>
  </si>
  <si>
    <t>ТЭНБ-9-2½"-Ч (пр-во СТЭН)</t>
  </si>
  <si>
    <t>Печь под казан "Кзанка-370"</t>
  </si>
  <si>
    <t>Печь "Казан-Мангал"</t>
  </si>
  <si>
    <t xml:space="preserve"> Переносная сумка для разборного мангала</t>
  </si>
  <si>
    <t>Укажите дополнительную скидку</t>
  </si>
  <si>
    <t>Дополнительная компенсационная скидка указывается на акционные позиции на время проведения акций</t>
  </si>
  <si>
    <t>Дополнительная скидка на акционные позиции для оптовой скидки</t>
  </si>
  <si>
    <t xml:space="preserve"> Каракан-9 ТЭГВ</t>
  </si>
  <si>
    <t>Панно "Подкова и лошадь"</t>
  </si>
  <si>
    <t>Панно "Подкова"</t>
  </si>
  <si>
    <t xml:space="preserve">Декоративное панно размер мм 512х434х1,5 </t>
  </si>
  <si>
    <t>Декор в виде подковы мм 122х124х3</t>
  </si>
  <si>
    <t>ДЕКОРАТИВНОЕ ПАННО</t>
  </si>
  <si>
    <t xml:space="preserve">  Для установки на мангал</t>
  </si>
  <si>
    <t>для котлов с рабочим давлением 1 атмосфера, диаметр 3/4 пр-во Италия Malgorani</t>
  </si>
  <si>
    <t>для котлов с рабочим давлением  3 атмосферы, диаметр 3/4 пр-во Италия Malgorani</t>
  </si>
  <si>
    <t>Барга 600М</t>
  </si>
  <si>
    <t>9 кВт, до 150 м куб. одинарный экран, дровяная, размер поленьев до 600 мм</t>
  </si>
  <si>
    <t>Барга 450</t>
  </si>
  <si>
    <t>Барга 600</t>
  </si>
  <si>
    <t>Печь "КазанОК"</t>
  </si>
  <si>
    <t xml:space="preserve"> Декоративный экран для конвектора отопительного КСК -20 ( глубина 160мм) цвета белый или бежевый, 1 секция, размер 275 мм х 95 мм</t>
  </si>
  <si>
    <t>Декоративный экран для конвектора отопительного КСК -20 ( глубина 160мм) цвета белый или бежевый. Торцевой элемент на вводе, 1 секция, размер 275 мм х 160 мм</t>
  </si>
  <si>
    <t xml:space="preserve"> Декоративный экран для конвектора отопительного КСК -20 ( глубина 160мм) цвет белый или бежевый. Торцевой элемент, 1 секция,  275  х 160 мм</t>
  </si>
  <si>
    <t xml:space="preserve">  Декоративный экран для батарей (чугунная батарея МС-140-500), цвета белый или бежевый, 1 секция, размер 610 мм х 95 мм</t>
  </si>
  <si>
    <t xml:space="preserve"> Декоративный экран для батарей (чугунная батарея МС-140-500), цвета белый или бежевый. Торцевой элемент на вводе, 1 секция,  610 х 140 мм</t>
  </si>
  <si>
    <t>Декоративный экран для батарей (чугунная батарея МС-140-500) цвет белый или бежевый. Торцевой элемент, 1 секция,  размер 610 мм х 140 мм</t>
  </si>
  <si>
    <t xml:space="preserve">ТЭНБ-4-1¼″-Ч </t>
  </si>
  <si>
    <t xml:space="preserve">ТЭНБ-6-1¼″-Ч </t>
  </si>
  <si>
    <r>
      <t>ТЭНБ-3-1</t>
    </r>
    <r>
      <rPr>
        <b/>
        <sz val="11"/>
        <rFont val="Calibri"/>
        <family val="2"/>
        <charset val="204"/>
      </rPr>
      <t>½</t>
    </r>
    <r>
      <rPr>
        <b/>
        <sz val="11"/>
        <rFont val="Calibri"/>
        <family val="2"/>
        <charset val="204"/>
        <scheme val="minor"/>
      </rPr>
      <t xml:space="preserve">″-Ч </t>
    </r>
  </si>
  <si>
    <t xml:space="preserve">ТЭНБ-6-1½″-Ч </t>
  </si>
  <si>
    <t xml:space="preserve">ТЭНБ-9-1½″-Ч </t>
  </si>
  <si>
    <t>ТЭНБ-3-1½″-НЧ</t>
  </si>
  <si>
    <t xml:space="preserve">ТЭНБ-6-1½″-НЧ </t>
  </si>
  <si>
    <t>ТЭНБ-9-1½″-НЧ</t>
  </si>
  <si>
    <t xml:space="preserve">ТЭНБ-3-2″-Ч </t>
  </si>
  <si>
    <t xml:space="preserve">ТЭНБ-6-2"-Ч </t>
  </si>
  <si>
    <t xml:space="preserve">ТЭНБ-9-2"-Ч </t>
  </si>
  <si>
    <t xml:space="preserve">ТЭНБ-12-2"-Ч </t>
  </si>
  <si>
    <t xml:space="preserve">ТЭНБ-6-2″-НЧ </t>
  </si>
  <si>
    <t>ТЭНБ-9-2"-НЧ</t>
  </si>
  <si>
    <t xml:space="preserve">ТЭНБ-12-2"-НЧ </t>
  </si>
  <si>
    <r>
      <t>ТЭНБ-6-2½"-Ч</t>
    </r>
    <r>
      <rPr>
        <b/>
        <sz val="7"/>
        <rFont val="Calibri"/>
        <family val="2"/>
        <charset val="204"/>
        <scheme val="minor"/>
      </rPr>
      <t xml:space="preserve"> </t>
    </r>
  </si>
  <si>
    <t xml:space="preserve">ТЭНБ-9-2½"-Ч </t>
  </si>
  <si>
    <t xml:space="preserve"> ЭВП</t>
  </si>
  <si>
    <t>СТЭН Эконом</t>
  </si>
  <si>
    <t>СТЭН Эконом 3</t>
  </si>
  <si>
    <t>СТЭН Эконом 6</t>
  </si>
  <si>
    <t>СТЭН Эконом 9</t>
  </si>
  <si>
    <t>СТЭН ЭВПМ</t>
  </si>
  <si>
    <t>2,5-5-7,5</t>
  </si>
  <si>
    <t>1-2</t>
  </si>
  <si>
    <t>2-4</t>
  </si>
  <si>
    <t>2,5-5</t>
  </si>
  <si>
    <t>3-6</t>
  </si>
  <si>
    <t>СТЭН Стандарт</t>
  </si>
  <si>
    <t xml:space="preserve">ТЭНБ-7,5-1½″-Ч </t>
  </si>
  <si>
    <t xml:space="preserve">ТЭНБ-7,5-1½″-НЧ </t>
  </si>
  <si>
    <t>СТЭН Эконом 7,5</t>
  </si>
  <si>
    <t>1-3 фазное подкл. Для управления котлом  требуется пульт  ПУЭ 10/03</t>
  </si>
  <si>
    <t>1-3 фазное подкл. Для управления котлом  требуется пульт ПУЭ 10/03</t>
  </si>
  <si>
    <t>3 фазное подкл. аналоговое управление, напольный, промышленная серия</t>
  </si>
  <si>
    <t>4-8</t>
  </si>
  <si>
    <t>5-10-15</t>
  </si>
  <si>
    <t>6-12-18</t>
  </si>
  <si>
    <t xml:space="preserve">2,5-3 </t>
  </si>
  <si>
    <t xml:space="preserve">ТЭН Аристон 1¼″ </t>
  </si>
  <si>
    <t xml:space="preserve">ТЭНБ-12-1½″-Ч </t>
  </si>
  <si>
    <t xml:space="preserve">Блок -3х1 кВт,  резьба  1½″, Р-3 атм.  Нерж. сталь, </t>
  </si>
  <si>
    <t xml:space="preserve"> Блок -3х2 кВт,  резьба  1½″, Р-3 атм. Нерж сталь, </t>
  </si>
  <si>
    <t xml:space="preserve">Блок -3х3 кВт,  резьба 1½″, Р-3 атм. нерж сталь, </t>
  </si>
  <si>
    <t xml:space="preserve"> Блок -3х4 кВт,  резьба 1½″, Р-3 атм. нерж сталь, </t>
  </si>
  <si>
    <t>ТЭНБ-12-1½″-НЧ</t>
  </si>
  <si>
    <t>Блок -3х3 кВт,  резьба  2", Р-3 атм.  нерж. Cталь</t>
  </si>
  <si>
    <t>Блок -3х2 кВт,  резьба  2", Р-3 атм.  нерж. сталь</t>
  </si>
  <si>
    <t xml:space="preserve">3 кВт,  резьба  1¼″, Р-3 атм.  Углеродистая сталь </t>
  </si>
  <si>
    <t xml:space="preserve">3 кВт,  резьба  1¼″, Р-3 атм.  Углеродистая сталь, </t>
  </si>
  <si>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>4 кВт,  резьба  1¼″, Р-3 атм.  Углеродистая сталь</t>
    </r>
  </si>
  <si>
    <t>5 кВт,  резьба  1¼″, Р-3 атм.  Углеродистая сталь</t>
  </si>
  <si>
    <t>Блок -2х2 кВт,  резьба  1¼″, Р-3 атм. Углеродистая сталь</t>
  </si>
  <si>
    <t>Блок -2х3 кВт,  резьба  1¼″, Р-3 атм. Углеродистая сталь</t>
  </si>
  <si>
    <t xml:space="preserve"> Блок -3х1 кВт,  резьба  1½″, Р-3 атм. Углеродистая сталь</t>
  </si>
  <si>
    <t xml:space="preserve">Блок -3х2 кВт,  резьба  1½″, Р-3 атм.  Углеродистая сталь, </t>
  </si>
  <si>
    <t>Блок -3х2,5 кВт,  резьба  1½″, Р-3 атм.  Углеродистая сталь</t>
  </si>
  <si>
    <t xml:space="preserve"> Блок -3х3 кВт,  резьба 1½″, Р-3 атм. Углеродистая сталь</t>
  </si>
  <si>
    <t xml:space="preserve"> Блок -3х4 кВт,  резьба 1½″, Р-3 атм. Углеродистая сталь, </t>
  </si>
  <si>
    <t>Блок -3х1 кВт,  резьба  2″, Р-3 атм. Углеродистая сталь</t>
  </si>
  <si>
    <t xml:space="preserve">Блок -3х2 кВт,  резьба  2″, Р-3 атм. Углеродистая сталь </t>
  </si>
  <si>
    <t>Блок -3х3 кВт,  резьба  2″, Р-3 атм. Углеродистая сталь</t>
  </si>
  <si>
    <t>Блок -3х4 кВт,  резьба  2",  Р-3 атм.Углеродистая сталь</t>
  </si>
  <si>
    <t>Блок -3х2  кВт,  резьба  2½",     Р-3 атм. Углеродистая сталь</t>
  </si>
  <si>
    <t>Блок -3х3,15  кВт,  резьба  2½", Р-3 атм.  Углеродистая сталь</t>
  </si>
  <si>
    <t>Ключи для ТЭНБ</t>
  </si>
  <si>
    <t>Дымоход</t>
  </si>
  <si>
    <t>Подставка металлическая сборная для котла Каракан 8 ТПЭ, 8 ТПЭ-3, 9 ТЭГ-3</t>
  </si>
  <si>
    <t>Ключ накидной 50 мм для  ТЭНБ 1¼″, ТЭНБ 1½″</t>
  </si>
  <si>
    <t>Ключ накидной 60 мм для  2″</t>
  </si>
  <si>
    <t xml:space="preserve">Ключ накидной 50 </t>
  </si>
  <si>
    <t>предназначена для  обеспечения установки теплоконтролирующих элементов для использования ПУЭ с котлами других производителей,        (с выходными штуцерами подачи горячей воды не более G 1 1/2 .)</t>
  </si>
  <si>
    <t>РАСШИРИТЕЛЬНЫЕ БАКИ ОТКРЫТОГО ТИПА</t>
  </si>
  <si>
    <t>Чугун, глухая совместима с котлами КАРАКАН 8/11/10/12/14               СТЭН mini 7/11</t>
  </si>
  <si>
    <t>Сталь.  глухая совместима с котлами КАРАКАН 15/18/20 ТПЭ3/30</t>
  </si>
  <si>
    <r>
      <t xml:space="preserve">тв. топливо, под электровставку,                            3 атм, варочная плита.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</si>
  <si>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 xml:space="preserve">тв. топливо, под электровставку,    под газ. горелку    1 атм, контур для ГВС,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</si>
  <si>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 xml:space="preserve">3 фазное подкл. 3 независимые ступени мощности, аналоговый термостат (5-85), клавиша управления насосом, ТЭН нерж.,  двойная защита по перегреву, теплоизоляция корпуса, подключение комнатного термостата или внешнего GSM модуля рабочее давление 4,5 атм. </t>
    </r>
    <r>
      <rPr>
        <sz val="10"/>
        <color rgb="FFFF0000"/>
        <rFont val="Calibri"/>
        <family val="2"/>
        <charset val="204"/>
        <scheme val="minor"/>
      </rPr>
      <t>Увеличенная полная гарантия 2 года</t>
    </r>
  </si>
  <si>
    <t>Заглушка/ Пробка   1½″</t>
  </si>
  <si>
    <t xml:space="preserve">    2" -   1½″</t>
  </si>
  <si>
    <t xml:space="preserve">   1 1½″ -  ½″</t>
  </si>
  <si>
    <t>ТГ5</t>
  </si>
  <si>
    <t>ТГ6</t>
  </si>
  <si>
    <r>
      <t xml:space="preserve">1-3 фазное подкл. 3 независимые ступени мощности, аналоговый термостат (5-85), клавиша управления насосом (синхронно-несинхронно), ТЭН нерж.,  двойная защита по перегреву, теплоизоляция корпуса, подключение комнатного термостата или внешнего GSM модуля, рабочее давление 4,5 атм </t>
    </r>
    <r>
      <rPr>
        <sz val="10"/>
        <color rgb="FFFF0000"/>
        <rFont val="Calibri"/>
        <family val="2"/>
        <charset val="204"/>
        <scheme val="minor"/>
      </rPr>
      <t>Увеличенная полная гарантия 2 года</t>
    </r>
  </si>
  <si>
    <t>Котлы газовые ТГ4</t>
  </si>
  <si>
    <t>Товары для дачи и отдыха ТГ6</t>
  </si>
  <si>
    <r>
      <t xml:space="preserve">  Скидка на продукцию (</t>
    </r>
    <r>
      <rPr>
        <sz val="9"/>
        <color theme="1" tint="0.14999847407452621"/>
        <rFont val="Century Gothic"/>
        <family val="2"/>
        <charset val="204"/>
      </rPr>
      <t>ввод скидки вручную для автоматического расчёта прайс-листа</t>
    </r>
    <r>
      <rPr>
        <sz val="12"/>
        <color theme="1" tint="0.14999847407452621"/>
        <rFont val="Century Gothic"/>
        <family val="2"/>
        <charset val="204"/>
      </rPr>
      <t>)</t>
    </r>
  </si>
  <si>
    <t>Укажите скидку для товарной группы (ТГ)</t>
  </si>
  <si>
    <t>Котлы твердотопливные                            ТГ1</t>
  </si>
  <si>
    <t>Комплектующие                              ТГ2</t>
  </si>
  <si>
    <t>Печи банные, воздухогрейные                    ТГ3</t>
  </si>
  <si>
    <t>предназначен для автоматического управления работой электрических устройств (например насосов, электроклапанов) в системах контроля уровня воды в резервуарах</t>
  </si>
  <si>
    <r>
      <t xml:space="preserve">тв. топливо, под электровставку,    под     3 атм, топка 600,  варочная плита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</si>
  <si>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 xml:space="preserve">тв. топливо, под электровставку,                 под газ. горелку    3 атм,  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</si>
  <si>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>тв. топливо, под электровставку,  варочная плита, 3 атм,</t>
    </r>
    <r>
      <rPr>
        <sz val="9"/>
        <color rgb="FFFF0000"/>
        <rFont val="Calibri"/>
        <family val="2"/>
        <charset val="204"/>
        <scheme val="minor"/>
      </rPr>
      <t xml:space="preserve"> Гарантия 5 лет</t>
    </r>
  </si>
  <si>
    <r>
      <t xml:space="preserve">тв. топливо, под электровставку,              3 атм, контур для ГВС,  варочная плита,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</si>
  <si>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t>Серия котлов СТЭН mini</t>
  </si>
  <si>
    <t>Печь круглая под казан 8-12л, толщина стали 3 мм, диаметр 370 мм</t>
  </si>
  <si>
    <t xml:space="preserve"> Многофункциональная быстроразборная печь 3-в-1, используется в качестве печи, мангала и печи под казан объёмом   от 4 до 12л, сталь 3 мм, сумка для переноски в комплекте</t>
  </si>
  <si>
    <t>Гидрораспределительная арматура: коллекторы,разделители, насосные и смесительные узлы</t>
  </si>
  <si>
    <t>ТГ7</t>
  </si>
  <si>
    <t>Электро                                          продукция                   ТГ5</t>
  </si>
  <si>
    <t>Описание</t>
  </si>
  <si>
    <t>Гидравлический разделитель ГР - 50</t>
  </si>
  <si>
    <t>Характеристики</t>
  </si>
  <si>
    <t>Максимальная мощность</t>
  </si>
  <si>
    <t>50 кВт</t>
  </si>
  <si>
    <t>Рабочее давление</t>
  </si>
  <si>
    <t>6 бар</t>
  </si>
  <si>
    <t>Масса</t>
  </si>
  <si>
    <t>2,8 кг</t>
  </si>
  <si>
    <t>Патрубки</t>
  </si>
  <si>
    <t>Котёл</t>
  </si>
  <si>
    <t>1"(нр)</t>
  </si>
  <si>
    <t>Потребитель</t>
  </si>
  <si>
    <t>Воздухоотводчик</t>
  </si>
  <si>
    <t>½" (вр)</t>
  </si>
  <si>
    <t>Кран опорожнения</t>
  </si>
  <si>
    <t>70 кВт</t>
  </si>
  <si>
    <t>4,2 кг</t>
  </si>
  <si>
    <r>
      <t>1</t>
    </r>
    <r>
      <rPr>
        <sz val="10"/>
        <color theme="1"/>
        <rFont val="Calibri"/>
        <family val="2"/>
        <charset val="204"/>
      </rPr>
      <t>¼</t>
    </r>
    <r>
      <rPr>
        <sz val="10"/>
        <color theme="1"/>
        <rFont val="Arial"/>
        <family val="2"/>
        <charset val="204"/>
      </rPr>
      <t>"(нр)</t>
    </r>
  </si>
  <si>
    <t>1¼"(нр)</t>
  </si>
  <si>
    <t>110 кВт</t>
  </si>
  <si>
    <t>7 кг</t>
  </si>
  <si>
    <t>2"(нр)</t>
  </si>
  <si>
    <t>Гидравлический разделитель с коллектором ГРК кольцевой</t>
  </si>
  <si>
    <t>Гидравлический разделитель ГР - 70</t>
  </si>
  <si>
    <t>Гидравлический разделитель ГР - 110</t>
  </si>
  <si>
    <t>5,2 кг</t>
  </si>
  <si>
    <t>Количество контуров</t>
  </si>
  <si>
    <t>Межосевое расстояние</t>
  </si>
  <si>
    <t>125 мм</t>
  </si>
  <si>
    <t>Гидравлический разделитель с коллектором ГРК - 3</t>
  </si>
  <si>
    <t>7,6 кг</t>
  </si>
  <si>
    <t>Термоманометр</t>
  </si>
  <si>
    <t>Гидравлический разделитель с коллектором ГРК - 4</t>
  </si>
  <si>
    <t>12,8 кг</t>
  </si>
  <si>
    <t>Гидравлический разделитель с коллектором ГРК - 5</t>
  </si>
  <si>
    <t>10,8 кг</t>
  </si>
  <si>
    <t>Гидравлический разделитель с коллектором ГРК - 7</t>
  </si>
  <si>
    <t>14 кг</t>
  </si>
  <si>
    <t>Гидравлический разделитель с коллектором ГРК - 9</t>
  </si>
  <si>
    <t>Гидравлический разделитель с коллектором ГРК - 11</t>
  </si>
  <si>
    <t>17 кг</t>
  </si>
  <si>
    <t>Коллектор распределительный КР-3</t>
  </si>
  <si>
    <t>3 кг</t>
  </si>
  <si>
    <t>160 мм</t>
  </si>
  <si>
    <t>Ввод</t>
  </si>
  <si>
    <r>
      <t>1</t>
    </r>
    <r>
      <rPr>
        <sz val="10"/>
        <color theme="1"/>
        <rFont val="Arial"/>
        <family val="2"/>
        <charset val="204"/>
      </rPr>
      <t>"(нр)</t>
    </r>
  </si>
  <si>
    <t>Вывод</t>
  </si>
  <si>
    <t>1"(вр)</t>
  </si>
  <si>
    <t>Коллектор распределительный КР-4</t>
  </si>
  <si>
    <t>Коллектор распределительный КР-5</t>
  </si>
  <si>
    <t>Коллектор балансировочный КБ-3</t>
  </si>
  <si>
    <t>4,8 кг</t>
  </si>
  <si>
    <t>Термооманометр</t>
  </si>
  <si>
    <t>Коллектор балансировочный КБ-4</t>
  </si>
  <si>
    <t>10 кг</t>
  </si>
  <si>
    <t>8 кг</t>
  </si>
  <si>
    <t>Коллектор балансировочный КБ-5</t>
  </si>
  <si>
    <t>Коллектор балансировочный КБ-7</t>
  </si>
  <si>
    <t>Коллектор балансировочный КБ-9</t>
  </si>
  <si>
    <t>Коллектор балансировочный КБ-11</t>
  </si>
  <si>
    <t>Гидроармаутра ТГ7</t>
  </si>
  <si>
    <r>
      <t xml:space="preserve">тв. топливо, под электровставку,  3 атм, варочная плита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</si>
  <si>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>тв. топливо, под электровставку,                           3 атм, топка 600, варочная плита,</t>
    </r>
    <r>
      <rPr>
        <sz val="9"/>
        <color rgb="FFFF0000"/>
        <rFont val="Calibri"/>
        <family val="2"/>
        <charset val="204"/>
        <scheme val="minor"/>
      </rPr>
      <t xml:space="preserve"> Гарантия 5 лет</t>
    </r>
  </si>
  <si>
    <r>
      <t xml:space="preserve">тв. топливо, под электровставку,                           3 атм, </t>
    </r>
    <r>
      <rPr>
        <sz val="9"/>
        <rFont val="Calibri"/>
        <family val="2"/>
        <charset val="204"/>
        <scheme val="minor"/>
      </rPr>
      <t>варочная плита</t>
    </r>
    <r>
      <rPr>
        <sz val="9"/>
        <color rgb="FFFF0000"/>
        <rFont val="Calibri"/>
        <family val="2"/>
        <charset val="204"/>
        <scheme val="minor"/>
      </rPr>
      <t>, Гарантия 5 лет</t>
    </r>
  </si>
  <si>
    <t>на котел Каракан 8 ТПЭ3/12 ТПЭ3, СТЭН mini 7/11 переход с круглового вертикального на прямоугольный горизонтальный</t>
  </si>
  <si>
    <t>Переходник дымохода КВ-КВ</t>
  </si>
  <si>
    <t>(рекомендованный диаметр дымохода 150 мм,
диаметр кольца 180 мм.)Переходник с плиты на круглый вертикальный, уставливается вместо кружка на плиту</t>
  </si>
  <si>
    <r>
      <t xml:space="preserve">тв. топливо, под электровставку,    под     3 атм, топка 600, контур для ГВС, варочная плита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</si>
  <si>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t>Переходник                          КВ-ПГ 1</t>
  </si>
  <si>
    <t>Дымоход котла ПГ 2</t>
  </si>
  <si>
    <t>Дымоход котла КГ 2</t>
  </si>
  <si>
    <t>Дымоход котла КВ 2</t>
  </si>
  <si>
    <t xml:space="preserve">Дымоход котла ПГ 3                 </t>
  </si>
  <si>
    <t xml:space="preserve">Дымоход  котла КГ 3                </t>
  </si>
  <si>
    <t xml:space="preserve">Дымоход  котла КВ 3               </t>
  </si>
  <si>
    <t>Дымоход котла ПГ 1</t>
  </si>
  <si>
    <t>Дымоход котла КГ 1</t>
  </si>
  <si>
    <t>Дымоход котла КВ 1</t>
  </si>
  <si>
    <t>Заглушка для  переходника К1</t>
  </si>
  <si>
    <t>Заглушка для  переходника К2</t>
  </si>
  <si>
    <t>Заглушка для отверстия под горизонтальный дымоход. Для котлов с дымоходом КГ/ПГ Каракан 10/14 ТПЭ 3 (межосевое 214)</t>
  </si>
  <si>
    <t>Заглушка для отверстия под горизонтальный дымоход. Для котлов с дымоходом КГ/ПГ для котлов Каракан 16/20 ТПЭ 3, 20/30 ТЭГ 3 (межосевое 268)</t>
  </si>
  <si>
    <t>ТЭНБР-3-1¼″TН</t>
  </si>
  <si>
    <t xml:space="preserve">3 кВт,  резьба  1¼″, Р-3 атм.  Нержавеющая сталь, </t>
  </si>
  <si>
    <r>
      <t xml:space="preserve">тв. топливо, под электровставку,                    под газ. горелку    3 атм,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</si>
  <si>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 xml:space="preserve">тв. топливо, под электровставку,                   под газ. горелку    3 атм, контур для ГВС,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</si>
  <si>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t xml:space="preserve">Для котлов Каракан со съемным дымоходом                                                  Каракан 16 ТПЭ3/16 ТПЭВ3/20 ТПЭ3/20 ТПЭВ3/20 ТЭГ3/20 ТЭГВ/30 ТЭГ3, круглый вертикальный  (диаметр 150, межосевое 268)  </t>
  </si>
  <si>
    <t xml:space="preserve">Для котлов Каракан со съемным дымоходом                                                  Каракан 16 ТПЭ3/16 ТПЭВ3/20 ТПЭ3/20 ТПЭВ3/20 ТЭГ3/20 ТЭГВ/30ТЭГ3, круглый горизонтальный    (диаметр 150, межосевое 268)  </t>
  </si>
  <si>
    <t xml:space="preserve">Для котлов Каракан со съемным дымоходом                                                  Каракан 16 ТПЭ3/16 ТПЭВ3/20 ТПЭ3/20 ТПЭВ3/20 ТЭГ3/20 ТЭГВ/30ТЭГ3, прямоугольный горизонтальный  (диаметр 150, межосевое 268)  </t>
  </si>
  <si>
    <r>
      <rPr>
        <b/>
        <sz val="9"/>
        <rFont val="Calibri"/>
        <family val="2"/>
        <charset val="204"/>
        <scheme val="minor"/>
      </rPr>
      <t>Для управления ТЭНб до 5 кВт(однофазный,2 ТЭНа)</t>
    </r>
    <r>
      <rPr>
        <sz val="9"/>
        <rFont val="Calibri"/>
        <family val="2"/>
        <charset val="204"/>
        <scheme val="minor"/>
      </rPr>
      <t xml:space="preserve">; безступенчатое регулирование ТЭНа, контроль температуры теплоносителя, крепление на стене; комлектуется для Каракан 8/10/11/12 </t>
    </r>
  </si>
  <si>
    <t xml:space="preserve"> Переносная, разборная печь для приготовления пищи, установленные дверка и зольник, в комплекте разборный дымоход с шибером, объём казана 8-12л, сталь 3 мм. Возможность установки варочной чугунной плиты ( в комплекте нет)</t>
  </si>
  <si>
    <t xml:space="preserve">Серия котлов СТЭН КАРАКАН </t>
  </si>
  <si>
    <r>
      <t xml:space="preserve">  </t>
    </r>
    <r>
      <rPr>
        <sz val="14"/>
        <color theme="1" tint="0.14999847407452621"/>
        <rFont val="Century Gothic"/>
        <family val="2"/>
        <charset val="204"/>
      </rPr>
      <t xml:space="preserve">Твердотопливные котлы </t>
    </r>
    <r>
      <rPr>
        <sz val="9"/>
        <color theme="1" tint="0.14999847407452621"/>
        <rFont val="Century Gothic"/>
        <family val="2"/>
        <charset val="204"/>
      </rPr>
      <t>(СТЭН mini, СТЭН Каракан, СТЭН Кобальт )</t>
    </r>
  </si>
  <si>
    <t>Серия котлов СТЭН КОБАЛЬТ</t>
  </si>
  <si>
    <t xml:space="preserve">Котлы стальные универсальные; мощность от 7 до 35 кВт; топливо: уголь, дрова, брикеты; возможность установки газовой горелки, электрического ТЭНа, регулятора тяги, турбоонаддува                                 </t>
  </si>
  <si>
    <t>Бак расширительный 10л ОРБ 10</t>
  </si>
  <si>
    <t>Бак расширительный 20л ОРБ 20</t>
  </si>
  <si>
    <t>Бак расширительный 30л ОРБ 30</t>
  </si>
  <si>
    <t>Бак расширительный 40л ОРБ40</t>
  </si>
  <si>
    <t>`- основное топливо уголь, дрова ( вплоть до 70см)                    - Z образный газоход                                                                             - режим быстрого розжига                                                                    - двухуровненвая подача воздуха                                                      - декоративный кожух с теплоизоляцией                                          - регулируемая загрузочная дверца с конвекционным     охлаждением                                                                                           - предусмотрена установка регулятора тяги, ТЭНБ,  газовой горелки, комплекта турбонаддува                                                   - 3 атм, 5 лет гарантия, 15 лет срок службы</t>
  </si>
  <si>
    <t>СТЭН mini 7</t>
  </si>
  <si>
    <t>Каракан-8 ТПЭ-3</t>
  </si>
  <si>
    <t>Каракан-10 ТПЭ3</t>
  </si>
  <si>
    <t>Каракан-12 ТПЭ-3</t>
  </si>
  <si>
    <t>Каракан-14 ТПЭ-3</t>
  </si>
  <si>
    <t>Каракан-16 ТПЭ3</t>
  </si>
  <si>
    <t>Каракан-16 ТПЭВ3</t>
  </si>
  <si>
    <t>Каракан-20 ТЭГ -3</t>
  </si>
  <si>
    <t>Каракан-20 ТЭГВ-3</t>
  </si>
  <si>
    <t>Каракан-20 ТПЭ-3</t>
  </si>
  <si>
    <t>Каракан-20 ТПЭВ-3</t>
  </si>
  <si>
    <t>Каракан-30 ТЭГ 3</t>
  </si>
  <si>
    <t>Каракан-30 ТЭГВ 3</t>
  </si>
  <si>
    <t>Кобальт 15</t>
  </si>
  <si>
    <t>Кобальт 25</t>
  </si>
  <si>
    <t>Кобальт 35</t>
  </si>
  <si>
    <t>РЕГУЛЯТОРЫ ТЯГИ</t>
  </si>
  <si>
    <t>Регулятор тяги ICMA</t>
  </si>
  <si>
    <r>
      <t xml:space="preserve">Термомеханический, регулирует тягу в котле и изменяет интенсивность горения в зависимости от нужд системы отопления,вертикальная или горизонтальная установка, рег-ка 30 -100 </t>
    </r>
    <r>
      <rPr>
        <sz val="10"/>
        <color theme="1"/>
        <rFont val="Calibri"/>
        <family val="2"/>
        <charset val="204"/>
      </rPr>
      <t>˚С, резьба 3/4"</t>
    </r>
  </si>
  <si>
    <t xml:space="preserve">КОТЛОАВТОМАТИКА </t>
  </si>
  <si>
    <t>Комплект автоматики Turbojet для твердотопливных котлов. Состоит из переходной рамки, вентилятора наддува и цифрового контроллера. Автоматизирует и оптимизурет процесс горения, увеличивает длительность горения от одной закладки. Подходит для всей серии котлов СТЭН КОБАЛЬТ</t>
  </si>
  <si>
    <t>Комплект автоматики TURBOJET</t>
  </si>
  <si>
    <t>Для котлов Каракан 10 ТПЭ 3/14 ТПЭ3/Кобальт 15  со съемным дымоходом, прямоугольный горизонтальный (диаметр 150, межосевое 214)</t>
  </si>
  <si>
    <t>Для котлов Каракан 10 ТПЭ 3/14 ТПЭ3/Кобальт 15, со съемным дымоходом, круглый горизонтальный (диаметр 150, межосевое 214)</t>
  </si>
  <si>
    <t>Для котлов Каракан 10 ТПЭ 3/14 ТПЭ3/Кобальт 15, со съемным дымоходом, круглый вертикальный (диаметр 150, межосевое 214)</t>
  </si>
  <si>
    <t>Дымоход котла КГ 2-1</t>
  </si>
  <si>
    <t>Дымоход котла КВ 2-1</t>
  </si>
  <si>
    <t xml:space="preserve">Для котлов Кобальт 25/Кобальт 35 со съемным дымоходом                                                  круглый горизонтальный  (диаметр 150, межосевое 268)  </t>
  </si>
  <si>
    <t xml:space="preserve">Для котлов Кобальт 25 / Кобальт 35, со съемным дымоходом, Прямоугольный горизонтальный( межосевое 268) </t>
  </si>
  <si>
    <t xml:space="preserve">Для котлов Каркан 30 ТЭГ или под диаметр 180,  со съемным дымоходом, круглый горизонтальный (диаметр 180, межосевое 268) </t>
  </si>
  <si>
    <t xml:space="preserve">Для котлов Каркан 30 ТЭГ или под диаметр 180,  со съемным дымоходом,  круглый вертикальный (диаметр 180, межосевое 268) </t>
  </si>
  <si>
    <t>СТЭН Эконом 4,5</t>
  </si>
  <si>
    <t>1,5-3-4,5</t>
  </si>
  <si>
    <t>СТЭН ЭВПМ 3</t>
  </si>
  <si>
    <t>СТЭН ЭВПМ 6</t>
  </si>
  <si>
    <t>СТЭН ЭВПМ 7,5</t>
  </si>
  <si>
    <t>СТЭН ЭВПМ 9</t>
  </si>
  <si>
    <t>СТЭН ЭВПМ 12</t>
  </si>
  <si>
    <t>СТЭН Стандарт 3</t>
  </si>
  <si>
    <t>СТЭН Стандарт 6</t>
  </si>
  <si>
    <t>СТЭН Стандарт 7,5</t>
  </si>
  <si>
    <t>СТЭН Стандарт 9</t>
  </si>
  <si>
    <t>СТЭН Стандарт 12</t>
  </si>
  <si>
    <t>СТЭН Стандарт 15</t>
  </si>
  <si>
    <t>СТЭН Стандарт 18</t>
  </si>
  <si>
    <t>СТЭН Комфорт</t>
  </si>
  <si>
    <t>СТЭН Комфорт 9</t>
  </si>
  <si>
    <t>СТЭН Комфорт 6</t>
  </si>
  <si>
    <t>СТЭН Комфорт 12</t>
  </si>
  <si>
    <t>Модуль GSM</t>
  </si>
  <si>
    <t>Модуль GSM Комфорт для управления электрическим котлом серии СТЭН Комфорт по средствам СМС-сообщений. Включение, выключение, авария, опрос, задание параметров и режимов</t>
  </si>
  <si>
    <t xml:space="preserve"> Модуль GSM Комфорт</t>
  </si>
  <si>
    <r>
      <t>ТЭНБ-4,5-1</t>
    </r>
    <r>
      <rPr>
        <b/>
        <sz val="11"/>
        <rFont val="Calibri"/>
        <family val="2"/>
        <charset val="204"/>
      </rPr>
      <t>½</t>
    </r>
    <r>
      <rPr>
        <b/>
        <sz val="11"/>
        <rFont val="Calibri"/>
        <family val="2"/>
        <charset val="204"/>
        <scheme val="minor"/>
      </rPr>
      <t xml:space="preserve">″-Ч </t>
    </r>
  </si>
  <si>
    <t xml:space="preserve"> Блок -3х1,5 кВт,  резьба  1½″, Р-3 атм. Углеродистая сталь</t>
  </si>
  <si>
    <t>Ключ накидной 60</t>
  </si>
  <si>
    <t>Печь круглая под казан 12-25л, толщина стали 3 мм, диаметр 440 мм</t>
  </si>
  <si>
    <t>Гидрораспределительная арматура</t>
  </si>
  <si>
    <t>Гидравлический раделитель ( гидрострелка )</t>
  </si>
  <si>
    <t>ГР 50</t>
  </si>
  <si>
    <t>ГР 70</t>
  </si>
  <si>
    <t>ГР110</t>
  </si>
  <si>
    <t>Гидравлический разделитель с коллектором</t>
  </si>
  <si>
    <t>ГРК</t>
  </si>
  <si>
    <t>ГРК 3</t>
  </si>
  <si>
    <t>ГРК 5</t>
  </si>
  <si>
    <t>ГРК 7</t>
  </si>
  <si>
    <t>ГРК 9</t>
  </si>
  <si>
    <t>ГРК 11</t>
  </si>
  <si>
    <t>Коллектор распределительный</t>
  </si>
  <si>
    <t>КР 3</t>
  </si>
  <si>
    <t>КР 4</t>
  </si>
  <si>
    <t>КР 5</t>
  </si>
  <si>
    <t>Коллектор балансировочный</t>
  </si>
  <si>
    <t>КБ 3</t>
  </si>
  <si>
    <t>КБ 4</t>
  </si>
  <si>
    <t>КБ 5</t>
  </si>
  <si>
    <t>КБ 7</t>
  </si>
  <si>
    <t>КБ 9</t>
  </si>
  <si>
    <t>КБ 11</t>
  </si>
  <si>
    <t>Фильт-сепаратор</t>
  </si>
  <si>
    <r>
      <t>ФС G 1</t>
    </r>
    <r>
      <rPr>
        <b/>
        <sz val="11"/>
        <rFont val="Calibri"/>
        <family val="2"/>
        <charset val="204"/>
      </rPr>
      <t>¼</t>
    </r>
  </si>
  <si>
    <t>ФС G2</t>
  </si>
  <si>
    <t>Крепёжная система</t>
  </si>
  <si>
    <t>КС - 90</t>
  </si>
  <si>
    <r>
      <t>КН  G</t>
    </r>
    <r>
      <rPr>
        <b/>
        <sz val="11"/>
        <color theme="1"/>
        <rFont val="Calibri"/>
        <family val="2"/>
        <charset val="204"/>
      </rPr>
      <t>¾</t>
    </r>
  </si>
  <si>
    <t>КН G1</t>
  </si>
  <si>
    <t>Насосные смесительные модули</t>
  </si>
  <si>
    <t>МНС</t>
  </si>
  <si>
    <t>МНУ</t>
  </si>
  <si>
    <t>до 50 кВт, 6атм, подключение 1"</t>
  </si>
  <si>
    <r>
      <t>до 70 кВт, 6атм, подключение 1</t>
    </r>
    <r>
      <rPr>
        <sz val="10"/>
        <rFont val="Calibri"/>
        <family val="2"/>
        <charset val="204"/>
      </rPr>
      <t>¼</t>
    </r>
    <r>
      <rPr>
        <sz val="10"/>
        <rFont val="Calibri"/>
        <family val="2"/>
        <charset val="204"/>
        <scheme val="minor"/>
      </rPr>
      <t>"</t>
    </r>
  </si>
  <si>
    <t>до 110 кВт, 6атм, подключение 2"</t>
  </si>
  <si>
    <t>Скидка на продукцию по товарным группам</t>
  </si>
  <si>
    <t>Кольцевой, до 50 кВт, 6 атм, 3 контура, подключение котёл 1¼", потребитель 1"</t>
  </si>
  <si>
    <t>Гидравличесий разделитель совмещённый с коллектором до 70 кВт, 6 атм, 3 контура, подключение котёл 1¼", потребитель 1"</t>
  </si>
  <si>
    <t>ГРК 4</t>
  </si>
  <si>
    <t>Гидравличесий разделитель совмещённый с коллектором до 70 кВт, 6 атм, 4 контура, подключение котёл 1¼", потребитель 1"</t>
  </si>
  <si>
    <t>Гидравличесий разделитель совмещённый с коллектором до 70 кВт, 6 атм, 5 контуров, подключение котёл 1¼", потребитель 1"</t>
  </si>
  <si>
    <t>Гидравличесий разделитель совмещённый с коллектором до 70 кВт, 6 атм, 7 контуров, подключение котёл 1¼", потребитель 1"</t>
  </si>
  <si>
    <t>Гидравличесий разделитель совмещённый с коллектором до 70 кВт, 6 атм, 9 контуров, подключение котёл 1¼", потребитель 1"</t>
  </si>
  <si>
    <t>Гидравличесий разделитель совмещённый с коллектором до 70 кВт, 6 атм, 11 контуров, подключение котёл 1¼", потребитель 1"</t>
  </si>
  <si>
    <t>до 70 кВт, 6атм, 3 контура подключение 1"</t>
  </si>
  <si>
    <t>до 70 кВт, 6атм, 4 контура подключение 1"</t>
  </si>
  <si>
    <t>до 70 кВт, 6атм, 5 контуров подключение 1"</t>
  </si>
  <si>
    <t>до 70 кВт, 6 атм, 3 контура, подключение ввод 1¼", потребитель 1"</t>
  </si>
  <si>
    <t>до 70 кВт, 6 атм, 4 контура, подключение ввод 1¼", потребитель 1"</t>
  </si>
  <si>
    <t>до 70 кВт, 6 атм, 5 контуров, подключение ввод 1¼", потребитель 1"</t>
  </si>
  <si>
    <t>до 70 кВт, 6 атм, 7 контуров, подключение ввод 1¼", потребитель 1"</t>
  </si>
  <si>
    <t>до 70 кВт, 6 атм, 9 контуров, подключение ввод 1¼", потребитель 1"</t>
  </si>
  <si>
    <t>до 70 кВт, 6 атм, 11 контуров, подключение ввод 1¼", потребитель 1"</t>
  </si>
  <si>
    <t>ФС G 1</t>
  </si>
  <si>
    <t>6 атм, подключение 1"</t>
  </si>
  <si>
    <t>6 атм, подключение 1¼"</t>
  </si>
  <si>
    <t>6 атм, подключение 2"</t>
  </si>
  <si>
    <t>Крепёжная система для кллекторов настенная</t>
  </si>
  <si>
    <t>Крепёжная система настенная для мембранных расширительных баков, ¾"</t>
  </si>
  <si>
    <t>Крепёжная система настенная для мембранных расширительных баков, 1"</t>
  </si>
  <si>
    <t>Модуль для монтажа насосной группы с трёхходовым смесителем, до 70 кВт, 6 бар, подключение 1"</t>
  </si>
  <si>
    <t>Универсальный модуль для монтажа насосной группы с возможностью установки трёхходового смесителя, до 70 кВт, 6 бар, подключение 1"</t>
  </si>
  <si>
    <t>Комлект автоматики TURBOJet                     Регулятор тяги                           Горелки газ                           Переходники                            Баки</t>
  </si>
  <si>
    <t>Гидрораспределительнаяарматура</t>
  </si>
  <si>
    <t xml:space="preserve">              ГР                                  ГРК                                  КР                                      КБ                        КС                           МНУ</t>
  </si>
  <si>
    <t xml:space="preserve">Комфорт - ПУЭ-5 </t>
  </si>
  <si>
    <t>ПУУВ-1</t>
  </si>
  <si>
    <t>1-3 фазное подкл. аналоговый термостат (5-85),                 2 независимые ступени мощности, клавиша управления насосом, защита по перегреву, теплоизоляция корпуса,рабочее давление 3 атм</t>
  </si>
  <si>
    <t>3 фазное подкл. аналоговый термостат (5-85),                  2 независимые ступени мощности, клавиша управления насосом, защита по перегреву, теплоизоляция корпуса,рабочее давление 3 атм</t>
  </si>
  <si>
    <t>ПУЛЬТЫ УПРАВЛЕНИЯ ЭЛЕКТРОНАГРЕВАТЕЛЯМИ/УРОВНЕМ ВОДЫ/ЭЛЕКТРОКАМЕНКОЙ</t>
  </si>
  <si>
    <t xml:space="preserve">ПУЭ - 6 ЭКМ </t>
  </si>
  <si>
    <t xml:space="preserve">ПУЭ - 12 ЭКМ </t>
  </si>
  <si>
    <t xml:space="preserve">ПУЭ - 18 ЭКМ </t>
  </si>
  <si>
    <r>
      <rPr>
        <b/>
        <sz val="9"/>
        <rFont val="Calibri"/>
        <family val="2"/>
        <charset val="204"/>
        <scheme val="minor"/>
      </rPr>
      <t>Для управления электрокаменкой до 6 кВт(однофазный,2 ТЭНа) диапазон 25-125</t>
    </r>
    <r>
      <rPr>
        <sz val="9"/>
        <rFont val="Calibri"/>
        <family val="2"/>
        <charset val="204"/>
        <scheme val="minor"/>
      </rPr>
      <t xml:space="preserve">; безступенчатое регулирование ТЭНа, контроль температуры в парилке, крепление на стене; материал нержавеющая сталь  </t>
    </r>
  </si>
  <si>
    <r>
      <rPr>
        <b/>
        <sz val="9"/>
        <rFont val="Calibri"/>
        <family val="2"/>
        <charset val="204"/>
        <scheme val="minor"/>
      </rPr>
      <t>Для управления электрокаменкой до 12 кВт(однофазный/трёхфазный,3 ТЭНа) диапазон 25-125</t>
    </r>
    <r>
      <rPr>
        <sz val="9"/>
        <rFont val="Calibri"/>
        <family val="2"/>
        <charset val="204"/>
        <scheme val="minor"/>
      </rPr>
      <t xml:space="preserve">; безступенчатое регулирование ТЭНа, контроль температуры в парилке, крепление на стене;  материал нержавеющая сталь  </t>
    </r>
  </si>
  <si>
    <r>
      <rPr>
        <b/>
        <sz val="9"/>
        <rFont val="Calibri"/>
        <family val="2"/>
        <charset val="204"/>
        <scheme val="minor"/>
      </rPr>
      <t>Для управления электрокаменкой до 18 кВт(однофазный/трёхфазный,3 ТЭНа) диапазон 25-125</t>
    </r>
    <r>
      <rPr>
        <sz val="9"/>
        <rFont val="Calibri"/>
        <family val="2"/>
        <charset val="204"/>
        <scheme val="minor"/>
      </rPr>
      <t xml:space="preserve">; безступенчатое регулирование ТЭНа, контроль температуры в парилке, крепление на стене;  материал нержавеющая сталь  </t>
    </r>
  </si>
  <si>
    <t>Газовый комплект  Кобальт 15 (автоматика Sit630)</t>
  </si>
  <si>
    <t>Газовый комплект  Кобальт 25 (автоматика Sit630)</t>
  </si>
  <si>
    <t>Газовый комплект  Кобальт 35 (автоматика Sit820)</t>
  </si>
  <si>
    <t>Для котлов СТЭН Кобальт 35 на базе SIT 820, в комплекте набор крепления, уплотнения, рамка крепления, набор отбойников-пламегасителей, турбулизаторы, гильза для для датчика</t>
  </si>
  <si>
    <t>ПОДГОТОВКА ДРОВ/УГЛЯ</t>
  </si>
  <si>
    <t>Щепокол-мачете</t>
  </si>
  <si>
    <t>Для колки дров на щепу</t>
  </si>
  <si>
    <t>СТЭН ЭВПМ 4,5</t>
  </si>
  <si>
    <t>1,5-3</t>
  </si>
  <si>
    <t>9-9-12</t>
  </si>
  <si>
    <t>12-12-12</t>
  </si>
  <si>
    <t>15-15-15</t>
  </si>
  <si>
    <t>7,5-7,5-9</t>
  </si>
  <si>
    <t>Мангал разборный, дрова,уголь, 630х330х610, сталь 3мм</t>
  </si>
  <si>
    <t>Мангал разборный Большой</t>
  </si>
  <si>
    <t>Мангал разборный, дрова,уголь, 395х395х320, сталь 1,5мм</t>
  </si>
  <si>
    <t>Экомангал вертикального исполнения, нержавейка-сталь, складной, двухсторонний</t>
  </si>
  <si>
    <t>Мангал разборный, дрова,уголь, 395х395х320, сталь 1,5мм комплект с сумкой для переноски</t>
  </si>
  <si>
    <r>
      <t>тв. топливо, под электровставку,                           3 атм,</t>
    </r>
    <r>
      <rPr>
        <sz val="9"/>
        <color rgb="FFFF0000"/>
        <rFont val="Calibri"/>
        <family val="2"/>
        <charset val="204"/>
        <scheme val="minor"/>
      </rPr>
      <t xml:space="preserve"> Гарантия 5 лет</t>
    </r>
  </si>
  <si>
    <t>Блок -2х1,5 кВт,  резьба  1¼″, Р-3 атм. Углеродистая сталь</t>
  </si>
  <si>
    <t>Блок -2х2,5 кВт,  резьба  1¼″, Р-3 атм. Углеродистая сталь</t>
  </si>
  <si>
    <t>Каракан-15 ТПЭ-3 Юбилейный               Новинка!</t>
  </si>
  <si>
    <r>
      <t>тв. топливо, под электровставку,                           3 атм, юбилейная версия котла</t>
    </r>
    <r>
      <rPr>
        <sz val="9"/>
        <color rgb="FFFF0000"/>
        <rFont val="Calibri"/>
        <family val="2"/>
        <charset val="204"/>
        <scheme val="minor"/>
      </rPr>
      <t xml:space="preserve"> Гарантия 5 лет</t>
    </r>
  </si>
  <si>
    <t>КОСТРОВЫЕ ЧАШИ</t>
  </si>
  <si>
    <t>СТЭН mini 11</t>
  </si>
  <si>
    <t>7,5-7,5</t>
  </si>
  <si>
    <t>9-9</t>
  </si>
  <si>
    <t xml:space="preserve">Каракан-14 ТЭГ-3               </t>
  </si>
  <si>
    <t xml:space="preserve">СТЭН ЭВПМ 15 </t>
  </si>
  <si>
    <t>СТЭН ЭВПМ 18</t>
  </si>
  <si>
    <t>СТЭН Стандарт 24</t>
  </si>
  <si>
    <t xml:space="preserve">СТЭН Стандарт 30 </t>
  </si>
  <si>
    <t xml:space="preserve">СТЭН Стандарт 36 </t>
  </si>
  <si>
    <t xml:space="preserve">СТЭН Стандарт 45 </t>
  </si>
  <si>
    <t xml:space="preserve">ТЭНБ-3-1¼″-Ч </t>
  </si>
  <si>
    <t xml:space="preserve">ТЭНБ-5-1¼″-Ч </t>
  </si>
  <si>
    <t xml:space="preserve">Газовый комплект для Каракан 14 ( УГ 20 SIT 630) </t>
  </si>
  <si>
    <t xml:space="preserve">Мангал разборный малый </t>
  </si>
  <si>
    <t xml:space="preserve">Мангал разборный малый с сумкой </t>
  </si>
  <si>
    <t xml:space="preserve">Чаша костровая "Греция" </t>
  </si>
  <si>
    <t xml:space="preserve">Чаша костровая "Клён" </t>
  </si>
  <si>
    <t xml:space="preserve">Чаша костровая "Мустанг" </t>
  </si>
  <si>
    <t xml:space="preserve">МАНГАЛЫ </t>
  </si>
  <si>
    <t>ПЕЧИ ПОД КАЗАН</t>
  </si>
  <si>
    <t>Печь для утилизации бытового нетоксичного мусора, сухих веток, садовых отходов. Объём 200л, сборная конструкция</t>
  </si>
  <si>
    <t>Плита круглая чугунная для печи "Казанок", диаметр 352мм, толщина 10 мм</t>
  </si>
  <si>
    <t>Печь под казан усиленная "Казанка-370"</t>
  </si>
  <si>
    <t>Печь под казан усиленная "Казанка-440"</t>
  </si>
  <si>
    <t>Печь круглая под казан 8-12л, толщина стали 2 мм, диаметр 360 мм</t>
  </si>
  <si>
    <t>Печь круглая под казан 6-8л, толщина стали 2 мм, диаметр 320 мм</t>
  </si>
  <si>
    <t>Казан чугунный  4.5 л. с крышкой, плос. дно</t>
  </si>
  <si>
    <t>Казан чугунный 6 л. с крышкой, плос. дно</t>
  </si>
  <si>
    <t>Казан чугунный  6 л с крышкой, круг. дно</t>
  </si>
  <si>
    <t>Казан чугунный  8 л. с крышкой, круг. дно</t>
  </si>
  <si>
    <t>Казан чугунный  8 л. с крышкой, плос. дно</t>
  </si>
  <si>
    <t>Казан чугунный  10 л. с крышкой, круг. дно</t>
  </si>
  <si>
    <t>Казан чугунный 10 л. с крышкой, плос. дно</t>
  </si>
  <si>
    <t xml:space="preserve">Казан чугунный  12 л. с крышкой, круг. дно </t>
  </si>
  <si>
    <t>Казан чугунный 12 л. с крышкой, плос. дно</t>
  </si>
  <si>
    <t>Казан чугунный  16 л. с крышкой, круг. дно</t>
  </si>
  <si>
    <t>Казан чугунный  16 л. с крышкой, плос. дно</t>
  </si>
  <si>
    <t>Казан чугунный 22 л. с крышкой, круг. дно</t>
  </si>
  <si>
    <t xml:space="preserve">Казан на 4,5л, материал чугун, алюминиевая крышка в комплекте </t>
  </si>
  <si>
    <t>Казан на 10л, материал чугун 8мм, алюминиевая крышка в комплекте, D 375, дно плоское</t>
  </si>
  <si>
    <t>Казан на 4,5 л, материал чугун 6мм, алюминиевая крышка в комплекте, D 300, дно плоское</t>
  </si>
  <si>
    <t>Решётка-гриль чугунная для печей под казан, диаметр 352, толщина 10 мм</t>
  </si>
  <si>
    <t xml:space="preserve">Казан на  6 л, материал чугун 7 мм, алюминиевая крышка в комплекте, D 310, дно плоское </t>
  </si>
  <si>
    <t>Казан на 6 л, материал чугун 7 мм, алюминиевая крышка в комплекте, D 310, дно круглое</t>
  </si>
  <si>
    <t xml:space="preserve">Казан на 8 л, материал чугун 7 мм, алюминиевая крышка в комплекте, D 340, дно круглое </t>
  </si>
  <si>
    <t>Казан на 8 л, материал чугун 7 мм, алюминиевая крышка в комплекте, D 340, дно плоское</t>
  </si>
  <si>
    <t>Казан на 10 л, материал чугун 8 мм, алюминиевая крышка в комплекте, D 375, дно круглое</t>
  </si>
  <si>
    <t>Казан на 12 л, материал чугун 8 мм, алюминиевая крышка в комплекте, D 425, дно круглое</t>
  </si>
  <si>
    <t>Казан на 12 л, материал чугун 8 мм, алюминиевая крышка в комплекте, D 425, дно плоское</t>
  </si>
  <si>
    <t>Казан на 16 л, материал чугун 8, алюминиевая крышка в комплекте, D 450, дно круглое</t>
  </si>
  <si>
    <t>Казан на 16 л, материал чугун 8, алюминиевая крышка в комплекте, D 450, дно плоское</t>
  </si>
  <si>
    <t>Вертикальный экомангал "Экостэн"</t>
  </si>
  <si>
    <t xml:space="preserve">Сумка для Большого Мангала </t>
  </si>
  <si>
    <t>Банная печь Парабель 12</t>
  </si>
  <si>
    <t>Банная печь Парабель 16</t>
  </si>
  <si>
    <t>Банная печь Парабель 20</t>
  </si>
  <si>
    <t>до 14 м. куб., банная печь с предтопочным тоннелем, кожух-конвектор с окрытой каменкой, сталь 6 мм</t>
  </si>
  <si>
    <t>до 12 м. куб., банная печь с предтопочным тоннелем, открытая сетка-каменка, топка сталь 6 мм</t>
  </si>
  <si>
    <t>до 16 м. куб., банная печь с предтопочным тоннелем, открытая сетка-каменка, топка сталь 6 мм</t>
  </si>
  <si>
    <t>до 18 м. куб., банная печь с предтопочным тоннелем, кожух-конвектор с открытой каменкой, топка сталь 6 мм</t>
  </si>
  <si>
    <t>до 20 м. куб., банная печь с предтопочным тоннелем, открытая сетка-каменка, топка сталь 6 мм</t>
  </si>
  <si>
    <t>ТЭНБ 1¼″ с колпаком</t>
  </si>
  <si>
    <t>ТЭНБ 1½″ с колпаком</t>
  </si>
  <si>
    <t>ТЭНБ 2″ с колпаком</t>
  </si>
  <si>
    <t>ПОДСТАВКА ПОД КОТЁЛ КАРАКАН</t>
  </si>
  <si>
    <t>КОЛОСНИКИ, ШУРОВКИ, СОВКИ</t>
  </si>
  <si>
    <t>на Каракан8,10,12,14,30 (На К-30 необходимо 2 шт.)</t>
  </si>
  <si>
    <t>на Каракан 16,20</t>
  </si>
  <si>
    <t>на Каракан 16, 20, 30</t>
  </si>
  <si>
    <t>на Каракан 8,10,12,14</t>
  </si>
  <si>
    <t>Печь туричтическая "Скаут-320"</t>
  </si>
  <si>
    <t>Печь туричтическая "Скаут-360"</t>
  </si>
  <si>
    <t>Печь туристическая разборная под казан,комплектация: дымоход, дверца, дымовая труба, плитастальная,  диаметр 370 мм, под 6-8л казан, корпус толщина стали 2мм</t>
  </si>
  <si>
    <t>Печь под казан "Казанка 360"</t>
  </si>
  <si>
    <t>Печь под казан "Казанка 320"</t>
  </si>
  <si>
    <t>Печи отопительные, печи банные</t>
  </si>
  <si>
    <t>Элли 200     Новинка!</t>
  </si>
  <si>
    <t>СТЭН Стандарт plus</t>
  </si>
  <si>
    <t>1-2-3 авто</t>
  </si>
  <si>
    <t>2-4-6 авто</t>
  </si>
  <si>
    <t>3-6-9 авто</t>
  </si>
  <si>
    <t>4-8-12 авто</t>
  </si>
  <si>
    <t xml:space="preserve"> 1-3 фазное подключение.                                                - цифровой контроллер управления котлом с цифровым табло с указанием температуры и индикацией режимов работы                                              - простое и удобное управление через энкодер                                                            - автоматический выбор мощности (ступеней) с ротацией ТЭНов и принудительное ограничение мощности                                                                           - два режима работы: "по воздуху" и "по воде", два цифровых датчика в комплекте                                             - ТЭН нерж. сталь,                                                                       - двойная защита по перегреву, теплоизоляция бака  - колодка подключения  комнатного термостата/ внешнего GSM модуля и насоса                                                   - индикация ошибок                                                             - рабочее давление 4,5 атм                                                    - увеличенная полная гарантия 2 года.</t>
  </si>
  <si>
    <t>-1-3 фазное (Комфорт 6/Комфорт 9) 3 фазное (Комфорт 12).
- цифровой контроллер управления котлом с цифровым табло с указанием температуры, времени и индикацией режимов работы
- ТЭНБ Нержавеющая сталь
- встроенные часы календарь с хронотермостатом
- режимы регулирования по воде, по воздуху, два датчика в комплекте
- атоматический выбор мощности(ступеней) с ротацией ТЭНов и принужительным ограничением мощности
- цифровой диспей с информацией о работе + часы
- индикация режимов работы, аварии, нагрева, работы GSM
- расширение функционала при установке модуля GSM Комфорт для упраления посредством смс-сообщений
- двойная защита по перегреву, теплоизоляция бака  - колодка подключения  комнатного термостата/ внешнего GSM модуля и насоса                                                   - индикация ошибок                                                             - рабочее давление 4,5 атм                                                    - увеличенная полная гарантия 2 года.</t>
  </si>
  <si>
    <t>2-3-6 авто</t>
  </si>
  <si>
    <t xml:space="preserve">Флюгер-Н </t>
  </si>
  <si>
    <t>Печь под казан "Казанка 260"</t>
  </si>
  <si>
    <t>Печь круглая под казан 4-6л, толщина стали 2 мм, диаметр 320 мм</t>
  </si>
  <si>
    <t>Банная печь Парабель 18К</t>
  </si>
  <si>
    <t>Банная печь Парабель 14К</t>
  </si>
  <si>
    <t>тв. топливо, под электровставку,                          1 атм</t>
  </si>
  <si>
    <t>тв. топливо, под электровставку,                          1 атм,</t>
  </si>
  <si>
    <t>12 кВт, до 200 м куб. двойной экран, топка 60 л. Глубина топки до 490. высокая скорость нагрева Горизонтальный дымоход</t>
  </si>
  <si>
    <t xml:space="preserve"> Стальной, 600х400 в ассортименте</t>
  </si>
  <si>
    <t>12 кВт, до 200 м куб. двойной экран, топка 60 л. Глубина топки до 490. высокая скорость нагрева Вертикальный дымоход</t>
  </si>
  <si>
    <t xml:space="preserve">Регулятор тяги </t>
  </si>
  <si>
    <t>Портал проходной для печи Баргузин</t>
  </si>
  <si>
    <t>до 9 м. куб., банная печь без предтопочного тоннеля, открытая каменка, компактная, топка сталь 4 мм</t>
  </si>
  <si>
    <t>Портал проходной для банной печи Баргузин</t>
  </si>
  <si>
    <t>Котлы газовые напольные</t>
  </si>
  <si>
    <t>ГАЗОВЫЕ КОТЛЫ</t>
  </si>
  <si>
    <t>Газовый котёл            СТЭН HYBRID 7</t>
  </si>
  <si>
    <t>Газовый котёл          СТЭН HYBRID 10</t>
  </si>
  <si>
    <t>Газовый котёл        СТЭН HYBRID 12</t>
  </si>
  <si>
    <t>Газовый котёл        СТЭН HYBRID 16</t>
  </si>
  <si>
    <t>Газовый котёл        СТЭН HYBRID 20</t>
  </si>
  <si>
    <t>Газовый котёл      СТЭН HYBRID 24</t>
  </si>
  <si>
    <t>7 кВт, Напольный газовый котёл, 3 атм, электровставка, датчик обр тяги, автоматика SIT/TGV</t>
  </si>
  <si>
    <t>10 кВт, Напольный газовый котёл, 3 атм, электровставка, датчик обр тяги, автоматика SIT/TGV</t>
  </si>
  <si>
    <t>12 кВт, Напольный газовый котёл, 3 атм, электровставка, датчик обр тяги, автоматика SIT/TGV</t>
  </si>
  <si>
    <t>16 кВт, Напольный газовый котёл, 3 атм, электровставка, датчик обр тяги, автоматика SIT/TGV</t>
  </si>
  <si>
    <t>20 кВт, Напольный газовый котёл, 3 атм, электровставка, датчик обр тяги, автоматика SIT/TGV</t>
  </si>
  <si>
    <t>24 кВт, Напольный газовый котёл, 3 атм, электровставка, датчик обр тяги, автоматика SIT/TGV</t>
  </si>
  <si>
    <t>ТГ4</t>
  </si>
  <si>
    <t xml:space="preserve">Элли 200    </t>
  </si>
  <si>
    <r>
      <rPr>
        <b/>
        <sz val="9"/>
        <rFont val="Calibri"/>
        <family val="2"/>
        <charset val="204"/>
        <scheme val="minor"/>
      </rPr>
      <t>Для управления электрокаменкой до 12 кВт(однофазный/трёхфазный,3 ТЭНа) диапазон 40-120</t>
    </r>
    <r>
      <rPr>
        <sz val="9"/>
        <rFont val="Calibri"/>
        <family val="2"/>
        <charset val="204"/>
        <scheme val="minor"/>
      </rPr>
      <t>;цифровой, отображение параметров, таймер, задержка включения, безступенчатое регулирование ТЭНа, контроль температуры в парилке, крепление на стене;  управление энкодер</t>
    </r>
  </si>
  <si>
    <r>
      <rPr>
        <b/>
        <sz val="9"/>
        <rFont val="Calibri"/>
        <family val="2"/>
        <charset val="204"/>
        <scheme val="minor"/>
      </rPr>
      <t>Для управления электрокаменкой до 18 кВт(однофазный/трёхфазный,3 ТЭНа) диапазон 40-120</t>
    </r>
    <r>
      <rPr>
        <sz val="9"/>
        <rFont val="Calibri"/>
        <family val="2"/>
        <charset val="204"/>
        <scheme val="minor"/>
      </rPr>
      <t>;цифровой, отображение параметров, таймер, задержка включения, безступенчатое регулирование ТЭНа, контроль температуры в парилке, крепление на стене;  управление энкодер</t>
    </r>
  </si>
  <si>
    <t xml:space="preserve">ТЭНБ-2-1¼″-Ч </t>
  </si>
  <si>
    <t>Блок -2х1,1 кВт,  резьба  1¼″, Р-3 атм. Углеродистая сталь</t>
  </si>
  <si>
    <t>ПЛИТЫ И РЕШЁТКИ ДЛЯ БАРБЕКЮ</t>
  </si>
  <si>
    <t>Плита круглая "Буржуйка чугун"</t>
  </si>
  <si>
    <t>Решётка-гриль круглая чугун</t>
  </si>
  <si>
    <t xml:space="preserve">Решётка-гриль, прямоугольная, пищевая нержвавейка, 400х295х10, толщина прутка 5мм </t>
  </si>
  <si>
    <t>Гриль-казан-мангал ROLAND</t>
  </si>
  <si>
    <t>Гриль ROLAND Jr</t>
  </si>
  <si>
    <t xml:space="preserve">АКССЕСУАРЫ и ПРИНАДЛЕЖНОСТИ ДЛЯ ОЧАГА </t>
  </si>
  <si>
    <t>ПЕЧИ ДЛЯ САДА</t>
  </si>
  <si>
    <t>Держатель для каминных пренадлженостей настенный</t>
  </si>
  <si>
    <t xml:space="preserve">Печь для сжигания садового мусора ZOLKA                      </t>
  </si>
  <si>
    <t>Печь садовая с функциями уличного камина, дровника и барбекю. Решётка гриль в комплекте. 3 мм, сборно-разборная</t>
  </si>
  <si>
    <t>ГРИЛИ</t>
  </si>
  <si>
    <t>Универсальный гриль с широким набором опций: печь для казана, зона гриль, зона мангал, вертел. Откидные столики, термометр, фиксация жаровни в 3х положениях, передвижной, решётка гриль в комплекте, дымоход в комплекте</t>
  </si>
  <si>
    <t>Универсальный гриль с широким набором опций: зона гриль, зона мангал, вертел. Откидные столики, термометр, фиксация жаровни в 3х положениях, передвижной, решётка гриль в комплекте</t>
  </si>
  <si>
    <t>Держатель каминных пренадлежностей настенный, в комплекте: держатель, кочерга, совок</t>
  </si>
  <si>
    <t>Печь туристическая разборная под казан,комплектация: дымоход, дверца, дымовая труба, плита стальная,  диаметр 320 мм, под 6-8л казан, корпус толщина стали 2мм</t>
  </si>
  <si>
    <t>Плита круглая стальная для печи "Казанок", внешний диаметр 352мм, конфорка 240, толщина 6 мм</t>
  </si>
  <si>
    <t>Термометр погружной</t>
  </si>
  <si>
    <t>Диапазон 0-120 ˚С, с гильзой</t>
  </si>
  <si>
    <t xml:space="preserve">СТЭН Стандарт plus 3 </t>
  </si>
  <si>
    <t xml:space="preserve">СТЭН Стандарт plus 6 </t>
  </si>
  <si>
    <t xml:space="preserve">СТЭН Стандарт plus 9 </t>
  </si>
  <si>
    <t xml:space="preserve">СТЭН Стандарт plus 12 </t>
  </si>
  <si>
    <t>СТЭН Стандарт plus 15</t>
  </si>
  <si>
    <t>5-10-15 авто</t>
  </si>
  <si>
    <t>СТЭН Стандарт plus 18</t>
  </si>
  <si>
    <t>6-12-18 авто</t>
  </si>
  <si>
    <t xml:space="preserve">СТЭН Стандарт plus 24 </t>
  </si>
  <si>
    <t>7,5-7,5-9 авто</t>
  </si>
  <si>
    <t xml:space="preserve">СТЭН Стандарт plus 30 </t>
  </si>
  <si>
    <t>9-9-12 авто</t>
  </si>
  <si>
    <t xml:space="preserve">СТЭН Стандарт plus 36 </t>
  </si>
  <si>
    <t>12-12-12 авто</t>
  </si>
  <si>
    <t xml:space="preserve">СТЭН Стандарт plus 45 </t>
  </si>
  <si>
    <t>15-15-15 авто</t>
  </si>
  <si>
    <t>Подставка под котёл К8</t>
  </si>
  <si>
    <t>Подставка под котёл К12</t>
  </si>
  <si>
    <t>Подставка металлическая сборная для котла Каракан 11 ТПЭ, 12 ТПЭ-3</t>
  </si>
  <si>
    <t>ЭЛЕКТРИЧЕСКИЕ ПЕЧИ КАМЕНКИ</t>
  </si>
  <si>
    <t>Электрическая каменка СТЭН ЭКМ 4 Octa steel</t>
  </si>
  <si>
    <t>Электрическая каменка СТЭН ЭКМ 4 Octa gray</t>
  </si>
  <si>
    <t>Электрическая каменка СТЭН ЭКМ 6 Octa gray</t>
  </si>
  <si>
    <t>Электрическая каменка СТЭН ЭКМ 6 Octa steel</t>
  </si>
  <si>
    <t>Электрическая каменка СТЭН ЭКМ 9 Octa gray</t>
  </si>
  <si>
    <t>Электрическая каменка СТЭН ЭКМ 9 Octa steel</t>
  </si>
  <si>
    <t xml:space="preserve">Котлы отопительные электрические, мощность от 1 до 90 кВт; 1фазный- 3хфазный, ступенчатое регулирование, исполнение с цифровым контроллером; ПУЭ -пульты управления нагревателями; Электрические печи каменки; блоки ТЭНов; Терморегуляторы; Тепловентиляторы;                                                                  </t>
  </si>
  <si>
    <t>КАШПО САДОВЫЕ</t>
  </si>
  <si>
    <t>Арт. 33.101.0.20. Сталь 3 мм, полимерная окраска, 610х610х350, масса11,5 кг</t>
  </si>
  <si>
    <t>Арт. 33.102.0.20. сталь 3 мм, полимерная окраска, 610х610х600, масса 17,5 кг</t>
  </si>
  <si>
    <t>Арт. 33.103.0.20 сталь 3 мм, полимерная окраска, 515х515х700, масса 15,5 кг</t>
  </si>
  <si>
    <t>Арт. 33.104.0.20 сталь 3 мм, полимерная окраска, 530х530х410, масса 7,3 кг</t>
  </si>
  <si>
    <t>Чаша костровая, сталь 3 мм, термостойкая окраска, 300х630х237</t>
  </si>
  <si>
    <t>Арт. 28.104.0.20 Чаша костровая, сталь 3 мм, термостойкая окраска, 610х610х350, масса 11,5 кг</t>
  </si>
  <si>
    <t>Арт. 28.105.0.20 Чаша костровая, сталь 3 мм, термостойкая окраска, 610х610х600, масса 17,5 кг</t>
  </si>
  <si>
    <t>Арт. 28.106.0.20 Чаша костровая, сталь 3 мм, термостойкая окраска, 515х515х700, масса 15,5 кг</t>
  </si>
  <si>
    <t>Арт. 28.107.0.20 Чаша костровая, сталь 3 мм, термостойкая окраска, 530х530х410, масса 11,2 кг</t>
  </si>
  <si>
    <t>ХОЗЯЙСТВЕННЫЕ ПРИНАДЛЕЖНОСТИ</t>
  </si>
  <si>
    <t>Многофункциональная печь для приготовления пищи в режимах: плита (6мм, диаметр 320 и 450), печь под казан (от 6 до 30л), тандыр. Стальной каркас с шамотной закладкой, стеклянная дверка, дымоход, зольник, съёмные столы. Поставка в собранном виде,  упаковка 650х810х620, масса 188 кг</t>
  </si>
  <si>
    <t>6 кВт, до 90 м куб. одинарный экран, дровяная, размер поленьев до 450 мм</t>
  </si>
  <si>
    <t>3 кВт, до 30 м.куб. палаточная, туристическая, субкомпактная, одинарный экран, комплект сумка для переноски, дымоход 2м D65, поленья до 330 мм, 11кг</t>
  </si>
  <si>
    <t>3 кВт, до 30 м.куб. палаточная, туристическая, субкомпактная, долонительный экран-трансформер, режим бани, комплект ящик-сидение, зольник, дымоход 2м D65, поленья до 330 мм, 16кг</t>
  </si>
  <si>
    <t>4 кВт, до 70 м.куб. компактная, столки-сушилки, дополнительный экран, дымоход 2,6м D80, поленья до 320 мм, 16кг, 26 кг</t>
  </si>
  <si>
    <t>6 кВт, до 100 м.куб., дополнительный экран, дымоход 3,2м D100, поленья до 450 мм,  55 кг</t>
  </si>
  <si>
    <t>9 кВт, до 150 м.куб., дополнительный экран, дымоход 4,5м D100, поленья до 600 мм,  69 кг</t>
  </si>
  <si>
    <t xml:space="preserve">Банная печь Баргузин </t>
  </si>
  <si>
    <t xml:space="preserve">ПУЭ - 12 ЭКМ Plus </t>
  </si>
  <si>
    <t xml:space="preserve">ПУЭ - 18 ЭКМ Plus </t>
  </si>
  <si>
    <t xml:space="preserve">Камин Садовый Eiffel </t>
  </si>
  <si>
    <t xml:space="preserve">Держатель для каминных принадлежностей </t>
  </si>
  <si>
    <t xml:space="preserve">Каминные принадлжености с держателем </t>
  </si>
  <si>
    <t>Держатель для шампуров настенный, универсальный на 7 больших и 7 маленькх шампуров</t>
  </si>
  <si>
    <t>КиТ набор для сборки печи для сжигания мусора, в комплекте труба, зольный отсек, совмещается с бочкой 200л ( в наборе бочки нет)</t>
  </si>
  <si>
    <t xml:space="preserve"> Многофункциональная быстроразборная печь 3-в-1, используется в качестве печи, мангала и печи под казан объёмом   от 4 до 8л, сталь 2 мм, сумка для переноски в комплекте</t>
  </si>
  <si>
    <t xml:space="preserve">Печь-Тандыр "Наманган" </t>
  </si>
  <si>
    <t xml:space="preserve">Плита круглая Стальная 352 </t>
  </si>
  <si>
    <t xml:space="preserve">Решётка-гриль прямоугольная </t>
  </si>
  <si>
    <t xml:space="preserve">Чаша костровая Листопад </t>
  </si>
  <si>
    <t xml:space="preserve">Чаша костровая Алиот </t>
  </si>
  <si>
    <t xml:space="preserve">Чаша костровая Гиперболоид </t>
  </si>
  <si>
    <t xml:space="preserve">Чаша костровая Кенигсберг </t>
  </si>
  <si>
    <t xml:space="preserve">Кашпо Листопад </t>
  </si>
  <si>
    <t xml:space="preserve">Кашпо Алиот </t>
  </si>
  <si>
    <t xml:space="preserve">Кашпо Гиперболоид </t>
  </si>
  <si>
    <t>Кашпо Гиперболоид М</t>
  </si>
  <si>
    <t xml:space="preserve">Держатель для инструмента                V - образный </t>
  </si>
  <si>
    <t xml:space="preserve">Держатель для инструмента                     Г - образный </t>
  </si>
  <si>
    <t>Сборная дровница, металл-дерево,  ШхГхВ 865х325х1260</t>
  </si>
  <si>
    <t>ПЕЧИ ДЛЯ БАССЕЙНА</t>
  </si>
  <si>
    <t>Печь дровяная 10 кВт, водонагреватель для открытого бассейна, гофрированный теплообменник нержавейка, дымоход в комплекте, зольный отсек, 1 атм</t>
  </si>
  <si>
    <t>Мангал "Замок"</t>
  </si>
  <si>
    <t>Мангал стационарный в виде замка, с крышей, столиками, комплект кочерга+совок+лавочка</t>
  </si>
  <si>
    <t>Арт. 25.114.0.90 Натенный уневерсальныйдержатель для удобного хранения инструментов, дрели, УШМ 180мм.</t>
  </si>
  <si>
    <t>Арт. 25.108.0.90 Настенный держатель для хранения различных садовых и хоз инструментов, 215х60х73, масса 0,53 кг</t>
  </si>
  <si>
    <t>Арт. 25.109.0.90 Настенный держатель для хранения различных садовых и хоз инструментов, 255х40х100, масса 0,3 кг</t>
  </si>
  <si>
    <t>Горелка для котла КАРАКАН 14 ТЭГ, в комплекте с переходной рамкой, креплением и гильзой для датчика</t>
  </si>
  <si>
    <t>Для котлов СТЭН Кобальт 15 , в комплекте набор крепления, уплотнения, рамка крепления, набор отбойников-пламегасителей, гильза для для датчика</t>
  </si>
  <si>
    <t>Для котлов СТЭН Кобальт 25, в комплекте набор крепления, уплотнения, рамка крепления, набор отбойников-пламегасителей, турбулизаторы гильза для для датчика</t>
  </si>
  <si>
    <t xml:space="preserve">Печь отопительная Смуглянка 3 </t>
  </si>
  <si>
    <t xml:space="preserve">Печь отопительная Смуглянка 4 </t>
  </si>
  <si>
    <t xml:space="preserve">Печь отопительная Смуглянка 5 </t>
  </si>
  <si>
    <t xml:space="preserve">Дровница "Домик" металл </t>
  </si>
  <si>
    <t xml:space="preserve">Держатель для инструмента УШМ, дрели </t>
  </si>
  <si>
    <t>Набор для сборки дерявянного дровника, в комплекте 2  металлические соединительные стойки-опоры</t>
  </si>
  <si>
    <t>Металлическое ведро-совок для золы, дров, угля, на 10л</t>
  </si>
  <si>
    <t>Металлическое ведро-совок для золы, дров, угля на 14л</t>
  </si>
  <si>
    <t>Металлическое ведро-совок для золы, дров, угля на 18л</t>
  </si>
  <si>
    <t xml:space="preserve">ДЫМОХОДЫ </t>
  </si>
  <si>
    <t>Прямое звено дымохода d65 (СТЭН 26.00.00.001)</t>
  </si>
  <si>
    <t>Зонт дымохода d 65 (СТЭН26.01.00.000)</t>
  </si>
  <si>
    <t>Прямое звено дымохода с шибером d65 (СТЭН 26П.01.00.000)</t>
  </si>
  <si>
    <t>Прямое звено дымохода d80 (СТЭН 47.00.00.001)</t>
  </si>
  <si>
    <t>Прямое звено дымохода с шибером d80 (СТЭН 47.02.00.000)</t>
  </si>
  <si>
    <t>Прямое звено дымохода с шибером d100 (СТЭН 25.04.00.000)</t>
  </si>
  <si>
    <t xml:space="preserve">Прямое звено дымохода d100 (СТЭН 25.00.00.001)  </t>
  </si>
  <si>
    <t>Зонт дымохода d 100 (СТЭН 25.01.00.000)</t>
  </si>
  <si>
    <t xml:space="preserve">ø100, сталь, 0,8мм для КазанОк 370/430/480, Наманган, Zolka </t>
  </si>
  <si>
    <t>Прямое звено с шибером d115 (СТЭН 44.03.00.000)</t>
  </si>
  <si>
    <t>Прямое звено дымохода d115 (СТЭН 44.00.00.001)</t>
  </si>
  <si>
    <t>Зонт дымохода d115 СТЭН 44.01.00.000</t>
  </si>
  <si>
    <t xml:space="preserve">ø115, сталь, 0,8мм для Воднагревателя Дана </t>
  </si>
  <si>
    <t xml:space="preserve">ø65, сталь, 0,6мм для Roland/Sr/Jr Скаут 320/360 Смуглянка 1/2 </t>
  </si>
  <si>
    <t xml:space="preserve">ø65, сталь, участок 0,33м, 0,6мм для Roland/Sr/Jr Скаут 320/360 Смуглянка 1/2 </t>
  </si>
  <si>
    <t xml:space="preserve">ø65, сталь,  участок 0,33м, 0,6мм для Roland/Sr/Jr Скаут 320/360 </t>
  </si>
  <si>
    <t>ø80, сталь,  участок 0,33м, 0,8мм для Смуглянка 3</t>
  </si>
  <si>
    <t xml:space="preserve">ø100, сталь,  участок 0,33м, 0,8мм для КазанОк 370/430/480, Наманган, Zolka </t>
  </si>
  <si>
    <t xml:space="preserve">ø115, сталь,  участок 0,33м, 0,8мм для Воднагревателя Дана </t>
  </si>
  <si>
    <t>Гофроколено d 65 (СТЭН 26.02.00.001)</t>
  </si>
  <si>
    <t>Гофроколено d80 (СТЭН 47.03.00.001)</t>
  </si>
  <si>
    <t>Гофроколено d100 (СТЭН 25.05.00.001)</t>
  </si>
  <si>
    <t>Гофроколено d115 (СТЭН 44.02.00.001)</t>
  </si>
  <si>
    <t xml:space="preserve">Печь палаточная Смуглянка 1 </t>
  </si>
  <si>
    <t xml:space="preserve">Печь палаточная Смуглянка 2 </t>
  </si>
  <si>
    <t xml:space="preserve">Электрическая каменка СТЭН ЭКМ 4 Ring </t>
  </si>
  <si>
    <t xml:space="preserve">Электрическая каменка СТЭН ЭКМ 6 Ring  </t>
  </si>
  <si>
    <t xml:space="preserve">Электрическая каменка СТЭН ЭКМ 9 Ring  </t>
  </si>
  <si>
    <t xml:space="preserve">Дровник КИТ набор </t>
  </si>
  <si>
    <t xml:space="preserve">Держатель шампуров универсальный </t>
  </si>
  <si>
    <t xml:space="preserve">Печь для сжигания садового мусора ZOLKA KIT                </t>
  </si>
  <si>
    <t xml:space="preserve">Печь для бассейна "Дана" </t>
  </si>
  <si>
    <t xml:space="preserve">Печь-казан-мангал ПКМ Лайт </t>
  </si>
  <si>
    <t xml:space="preserve">Гриль- казан-мангал ROLAND SR </t>
  </si>
  <si>
    <t xml:space="preserve">Ведро-углярка 18л    </t>
  </si>
  <si>
    <t>Электрическая каменка СТЭН ЭКМ 3 Octa Wall</t>
  </si>
  <si>
    <t xml:space="preserve">Электрическая каменка СТЭН ЭКМ 4 Octa Wall  </t>
  </si>
  <si>
    <t xml:space="preserve">Мощность 3 кВт, нержавеющая сталь, ТЭН нержавеющая сталь, встроенный термостат, корпус сетка , масса камней 25 кг, настенная или угловая установка </t>
  </si>
  <si>
    <t>Мощность 9 кВт, нержавеющая сталь, ТЭН нержавеющая сталь, встроенный термостат, корпус сетка круглая, масса камней 80 кг, регулируемые опоры, напольная, пристенная установка</t>
  </si>
  <si>
    <t>Мощность 6 кВт, нержавеющая сталь, ТЭН нержавеющая сталь,  встроенный термостат, корпус сетка круглая, масса камней 60 кг, регулируемые опоры, напольная, пристенная установка</t>
  </si>
  <si>
    <t>Мощность 4 кВт, сталь, двойной термостойкий окрас ( графит), ТЭН нержавеющая сталь, корпус сетка, масса камней 50 кг, регулируемые опоры, напольная, пристенная установка</t>
  </si>
  <si>
    <t>Мощность 4 кВт, нержавеющая сталь, ТЭН нержавеющая сталь, корпус сетка, масса камней 50 кг, регулируемые опоры, напольная, пристенная установка</t>
  </si>
  <si>
    <t>Мощность 4 кВт, корпус сталь, двойной термостойкий окрас ( графит), ТЭН нержавеющая сталь, корпус сетка, масса камней 50 кг, регулируемые опоры, напольная, пристенная установка</t>
  </si>
  <si>
    <t>Мощность 4 кВт, нержавеющая сталь, ТЭН нержавеющая сталь, встроенный термостат, корпус сетка круглая, масса камней 60 кг, регулируемые опоры, напольная, пристенная установка</t>
  </si>
  <si>
    <t xml:space="preserve">Мощность 4 кВт, нержавеющая сталь, ТЭН нержавеющая сталь, встроенный термостат, корпус сетка круглая, масса камней 30 кг, настенная или угловая установка </t>
  </si>
  <si>
    <t xml:space="preserve">Ведро-углярка 24л    </t>
  </si>
  <si>
    <t>Металлическое ведро-совок для золы, дров, угля на 24л</t>
  </si>
  <si>
    <r>
      <t xml:space="preserve">  </t>
    </r>
    <r>
      <rPr>
        <sz val="14"/>
        <color theme="1" tint="0.14999847407452621"/>
        <rFont val="Century Gothic"/>
        <family val="2"/>
        <charset val="204"/>
      </rPr>
      <t>Печи банные, отопительные</t>
    </r>
    <r>
      <rPr>
        <sz val="11"/>
        <color theme="1" tint="0.14999847407452621"/>
        <rFont val="Century Gothic"/>
        <family val="2"/>
        <charset val="204"/>
      </rPr>
      <t xml:space="preserve"> </t>
    </r>
    <r>
      <rPr>
        <sz val="9"/>
        <color theme="1" tint="0.14999847407452621"/>
        <rFont val="Century Gothic"/>
        <family val="2"/>
        <charset val="204"/>
      </rPr>
      <t>(Барга, Парабель, Смуглянка)</t>
    </r>
  </si>
  <si>
    <t xml:space="preserve"> СТЭН ЭВПМ        СТЭН Стандарт     СТЭН Стандарт plus   СТЭН Комфорт     Пульты              ТЭНБ          Терморегулятор         Электрокаменка</t>
  </si>
  <si>
    <r>
      <t xml:space="preserve">  </t>
    </r>
    <r>
      <rPr>
        <sz val="14"/>
        <color theme="1" tint="0.14999847407452621"/>
        <rFont val="Century Gothic"/>
        <family val="2"/>
        <charset val="204"/>
      </rPr>
      <t xml:space="preserve">Электропродукция </t>
    </r>
    <r>
      <rPr>
        <sz val="11"/>
        <color theme="1" tint="0.14999847407452621"/>
        <rFont val="Century Gothic"/>
        <family val="2"/>
        <charset val="204"/>
      </rPr>
      <t>(</t>
    </r>
    <r>
      <rPr>
        <sz val="9"/>
        <color theme="1" tint="0.14999847407452621"/>
        <rFont val="Century Gothic"/>
        <family val="2"/>
        <charset val="204"/>
      </rPr>
      <t>Электрокотлы, пульты ПУЭ, ТЭНБ, Терморегуляторы, Электрокаменки</t>
    </r>
    <r>
      <rPr>
        <sz val="11"/>
        <color theme="1" tint="0.14999847407452621"/>
        <rFont val="Century Gothic"/>
        <family val="2"/>
        <charset val="204"/>
      </rPr>
      <t>)</t>
    </r>
  </si>
  <si>
    <r>
      <t xml:space="preserve">  Товары для дома и отдыха</t>
    </r>
    <r>
      <rPr>
        <sz val="9"/>
        <color theme="1"/>
        <rFont val="Century Gothic"/>
        <family val="2"/>
        <charset val="204"/>
      </rPr>
      <t>(мангалы, грили, печи под казан, печь для бассейна, печи для сада, чаши)</t>
    </r>
  </si>
  <si>
    <r>
      <t xml:space="preserve">  </t>
    </r>
    <r>
      <rPr>
        <sz val="14"/>
        <color theme="1" tint="0.14999847407452621"/>
        <rFont val="Century Gothic"/>
        <family val="2"/>
        <charset val="204"/>
      </rPr>
      <t>Комплектующие</t>
    </r>
    <r>
      <rPr>
        <sz val="11"/>
        <color theme="1" tint="0.14999847407452621"/>
        <rFont val="Century Gothic"/>
        <family val="2"/>
        <charset val="204"/>
      </rPr>
      <t xml:space="preserve"> </t>
    </r>
    <r>
      <rPr>
        <sz val="9"/>
        <color theme="1" tint="0.14999847407452621"/>
        <rFont val="Century Gothic"/>
        <family val="2"/>
        <charset val="204"/>
      </rPr>
      <t>(клапаны предохранительные, заглушки, регулятор тяги, термометры, горелки, переходники, расширительные баки, зап. части)</t>
    </r>
  </si>
  <si>
    <t xml:space="preserve"> CТЭН mini                                8 ТПЭ3                           12ТПЭ3                             14ТПЭ3                          20 ТПЭ3                          Кобальт </t>
  </si>
  <si>
    <t xml:space="preserve">        Грили             Печь Казан-мангал                Печь КазанОК         Печь для Бассейна         Мангалы              Печь-утилизатор        Чаша костровая</t>
  </si>
  <si>
    <t xml:space="preserve">                           Смуглянка 2                                                                Барга 450М                                                            Смуглянка 5                                                         </t>
  </si>
  <si>
    <t xml:space="preserve">ø65, сталь,колено 45 град, 0,6мм для Roland/Sr/Jr Скаут 320/360 Смуглянка 1/2 </t>
  </si>
  <si>
    <t>ø80, сталь,  колено 45 град, 0,8мм для Смуглянка 3</t>
  </si>
  <si>
    <t xml:space="preserve">ø115, сталь,  гофроколено 45 град , 0,8мм для Воднагревателя Дана </t>
  </si>
  <si>
    <t xml:space="preserve">ø100, сталь,  колено 45 град, 0,8мм для КазанОк 370/430/480, Наманган, Zolka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</si>
</sst>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&quot;$&quot;* #,##0.00_);_(&quot;$&quot;* \(#,##0.00\);_(&quot;$&quot;* &quot;-&quot;??_);_(@_)"/>
    <numFmt numFmtId="165" formatCode="0.0"/>
  </numFmts>
  <fonts count="62" x14ac:knownFonts="1">
    <font>
      <sz val="11"/>
      <color theme="1"/>
      <name val="Calibri"/>
      <family val="2"/>
      <charset val="204"/>
      <scheme val="minor"/>
    </font>
    <font>
      <b/>
      <sz val="14"/>
      <color theme="1"/>
      <name val="Arial Black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9"/>
      <color theme="1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rgb="FFFF3300"/>
      <name val="Arial Cyr"/>
      <charset val="204"/>
    </font>
    <font>
      <b/>
      <sz val="11"/>
      <color theme="1"/>
      <name val="Arial"/>
      <family val="2"/>
      <charset val="204"/>
    </font>
    <font>
      <b/>
      <sz val="10"/>
      <color indexed="8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1"/>
      <color theme="1" tint="0.14999847407452621"/>
      <name val="Franklin Gothic Book"/>
      <family val="2"/>
      <charset val="204"/>
    </font>
    <font>
      <sz val="11"/>
      <color theme="1"/>
      <name val="Century Gothic"/>
      <family val="2"/>
      <charset val="204"/>
    </font>
    <font>
      <sz val="10"/>
      <color theme="1"/>
      <name val="Century Gothic"/>
      <family val="2"/>
      <charset val="204"/>
    </font>
    <font>
      <b/>
      <sz val="14"/>
      <color rgb="FFC00000"/>
      <name val="Century Gothic"/>
      <family val="2"/>
      <charset val="204"/>
    </font>
    <font>
      <sz val="9"/>
      <color theme="10"/>
      <name val="Century Gothic"/>
      <family val="2"/>
      <charset val="204"/>
    </font>
    <font>
      <sz val="11"/>
      <color theme="1" tint="0.14999847407452621"/>
      <name val="Century Gothic"/>
      <family val="2"/>
      <charset val="204"/>
    </font>
    <font>
      <sz val="14"/>
      <color theme="1" tint="0.14999847407452621"/>
      <name val="Century Gothic"/>
      <family val="2"/>
      <charset val="204"/>
    </font>
    <font>
      <sz val="9"/>
      <color theme="1" tint="0.14999847407452621"/>
      <name val="Century Gothic"/>
      <family val="2"/>
      <charset val="204"/>
    </font>
    <font>
      <sz val="12"/>
      <color theme="1" tint="0.14999847407452621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b/>
      <sz val="12"/>
      <color theme="1"/>
      <name val="Century Gothic"/>
      <family val="2"/>
      <charset val="204"/>
    </font>
    <font>
      <b/>
      <u/>
      <sz val="11"/>
      <color theme="1" tint="0.14999847407452621"/>
      <name val="Century Gothic"/>
      <family val="2"/>
      <charset val="204"/>
    </font>
    <font>
      <b/>
      <sz val="11"/>
      <color theme="1" tint="0.14999847407452621"/>
      <name val="Century Gothic"/>
      <family val="2"/>
      <charset val="204"/>
    </font>
    <font>
      <sz val="9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12"/>
      <name val="Arial"/>
      <family val="2"/>
      <charset val="204"/>
    </font>
    <font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</font>
    <font>
      <sz val="10"/>
      <name val="Calibri"/>
      <family val="2"/>
      <charset val="204"/>
    </font>
    <font>
      <b/>
      <sz val="10"/>
      <color theme="1"/>
      <name val="Arial"/>
      <family val="2"/>
      <charset val="204"/>
    </font>
    <font>
      <u/>
      <sz val="12"/>
      <color theme="10"/>
      <name val="Calibri"/>
      <family val="2"/>
      <charset val="204"/>
      <scheme val="minor"/>
    </font>
    <font>
      <sz val="12"/>
      <color theme="1"/>
      <name val="Century Gothic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theme="1" tint="4.9989318521683403E-2"/>
      <name val="Calibri"/>
      <family val="2"/>
      <charset val="204"/>
      <scheme val="minor"/>
    </font>
    <font>
      <b/>
      <sz val="9.5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entury Gothic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F33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rgb="FFAD78B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gradientFill>
        <stop position="0">
          <color rgb="FFFF0000"/>
        </stop>
        <stop position="1">
          <color theme="0"/>
        </stop>
      </gradientFill>
    </fill>
    <fill>
      <gradientFill>
        <stop position="0">
          <color rgb="FFFF6600"/>
        </stop>
        <stop position="1">
          <color theme="0"/>
        </stop>
      </gradientFill>
    </fill>
    <fill>
      <gradientFill>
        <stop position="0">
          <color rgb="FF00B050"/>
        </stop>
        <stop position="1">
          <color theme="0"/>
        </stop>
      </gradientFill>
    </fill>
    <fill>
      <gradientFill degree="180">
        <stop position="0">
          <color theme="0"/>
        </stop>
        <stop position="1">
          <color theme="4"/>
        </stop>
      </gradientFill>
    </fill>
    <fill>
      <gradientFill>
        <stop position="0">
          <color theme="5"/>
        </stop>
        <stop position="1">
          <color theme="0"/>
        </stop>
      </gradientFill>
    </fill>
    <fill>
      <gradientFill>
        <stop position="0">
          <color rgb="FFAD78BE"/>
        </stop>
        <stop position="1">
          <color theme="0"/>
        </stop>
      </gradientFill>
    </fill>
    <fill>
      <patternFill patternType="solid">
        <fgColor theme="4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6" fillId="0" borderId="0"/>
    <xf numFmtId="0" fontId="11" fillId="0" borderId="0" applyNumberForma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/>
    <xf numFmtId="164" fontId="29" fillId="0" borderId="0" applyFont="0" applyFill="0" applyBorder="0" applyAlignment="0" applyProtection="0"/>
  </cellStyleXfs>
  <cellXfs count="629">
    <xf numFmtId="0" fontId="0" fillId="0" borderId="0" xfId="0"/>
    <xf numFmtId="0" fontId="0" fillId="0" borderId="0" xfId="0" applyAlignment="1"/>
    <xf numFmtId="0" fontId="0" fillId="0" borderId="0" xfId="0" applyBorder="1"/>
    <xf numFmtId="0" fontId="1" fillId="0" borderId="0" xfId="0" applyFont="1" applyAlignment="1"/>
    <xf numFmtId="0" fontId="2" fillId="0" borderId="0" xfId="0" applyFont="1" applyAlignment="1"/>
    <xf numFmtId="0" fontId="4" fillId="0" borderId="0" xfId="0" applyFont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0" xfId="0" applyFont="1" applyBorder="1" applyAlignment="1">
      <alignment vertical="top" wrapText="1"/>
    </xf>
    <xf numFmtId="0" fontId="3" fillId="0" borderId="0" xfId="0" applyFont="1" applyAlignment="1"/>
    <xf numFmtId="0" fontId="0" fillId="0" borderId="0" xfId="0" applyAlignment="1">
      <alignment vertical="center"/>
    </xf>
    <xf numFmtId="0" fontId="11" fillId="0" borderId="0" xfId="2" applyBorder="1" applyAlignment="1">
      <alignment horizontal="right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/>
    <xf numFmtId="0" fontId="25" fillId="0" borderId="0" xfId="2" applyFont="1" applyBorder="1"/>
    <xf numFmtId="0" fontId="25" fillId="0" borderId="0" xfId="2" applyFont="1"/>
    <xf numFmtId="0" fontId="34" fillId="0" borderId="0" xfId="0" applyFont="1"/>
    <xf numFmtId="0" fontId="35" fillId="0" borderId="0" xfId="0" applyFont="1"/>
    <xf numFmtId="0" fontId="12" fillId="10" borderId="51" xfId="0" applyFont="1" applyFill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/>
    </xf>
    <xf numFmtId="0" fontId="42" fillId="0" borderId="0" xfId="0" applyFont="1"/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/>
    <xf numFmtId="0" fontId="8" fillId="0" borderId="1" xfId="0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vertical="center"/>
    </xf>
    <xf numFmtId="0" fontId="0" fillId="0" borderId="1" xfId="0" applyBorder="1"/>
    <xf numFmtId="0" fontId="0" fillId="0" borderId="0" xfId="0" applyAlignment="1">
      <alignment horizontal="left"/>
    </xf>
    <xf numFmtId="0" fontId="21" fillId="0" borderId="0" xfId="0" applyFont="1" applyAlignment="1">
      <alignment horizontal="left"/>
    </xf>
    <xf numFmtId="0" fontId="12" fillId="10" borderId="25" xfId="0" applyFont="1" applyFill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5" fillId="0" borderId="1" xfId="0" applyFont="1" applyBorder="1"/>
    <xf numFmtId="0" fontId="44" fillId="0" borderId="0" xfId="2" applyFont="1" applyAlignment="1" applyProtection="1">
      <protection hidden="1"/>
    </xf>
    <xf numFmtId="14" fontId="43" fillId="0" borderId="0" xfId="0" applyNumberFormat="1" applyFont="1" applyAlignment="1" applyProtection="1">
      <alignment horizontal="left"/>
      <protection hidden="1"/>
    </xf>
    <xf numFmtId="0" fontId="42" fillId="0" borderId="0" xfId="0" applyFont="1" applyFill="1" applyBorder="1" applyAlignment="1" applyProtection="1">
      <alignment horizontal="right"/>
      <protection hidden="1"/>
    </xf>
    <xf numFmtId="0" fontId="43" fillId="0" borderId="0" xfId="0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7" fillId="2" borderId="34" xfId="0" applyFont="1" applyFill="1" applyBorder="1" applyAlignment="1" applyProtection="1">
      <alignment horizontal="center" vertical="center" wrapText="1"/>
      <protection hidden="1"/>
    </xf>
    <xf numFmtId="0" fontId="9" fillId="0" borderId="2" xfId="0" applyFont="1" applyFill="1" applyBorder="1" applyAlignment="1" applyProtection="1">
      <alignment horizontal="left" vertical="center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3" fontId="8" fillId="0" borderId="1" xfId="1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44" fillId="0" borderId="0" xfId="2" applyFont="1" applyFill="1" applyAlignment="1" applyProtection="1">
      <alignment horizontal="right"/>
      <protection hidden="1"/>
    </xf>
    <xf numFmtId="0" fontId="43" fillId="0" borderId="0" xfId="0" applyFont="1" applyFill="1" applyBorder="1" applyAlignment="1" applyProtection="1">
      <alignment horizontal="center" vertical="center" wrapText="1"/>
      <protection hidden="1"/>
    </xf>
    <xf numFmtId="0" fontId="7" fillId="5" borderId="34" xfId="0" applyFont="1" applyFill="1" applyBorder="1" applyAlignment="1" applyProtection="1">
      <alignment horizontal="center" vertical="center" wrapText="1"/>
      <protection hidden="1"/>
    </xf>
    <xf numFmtId="0" fontId="22" fillId="0" borderId="21" xfId="0" applyNumberFormat="1" applyFont="1" applyFill="1" applyBorder="1" applyAlignment="1" applyProtection="1">
      <alignment vertical="center" wrapText="1"/>
      <protection hidden="1"/>
    </xf>
    <xf numFmtId="3" fontId="8" fillId="0" borderId="22" xfId="1" applyNumberFormat="1" applyFont="1" applyFill="1" applyBorder="1" applyAlignment="1" applyProtection="1">
      <alignment horizontal="center" vertical="center"/>
      <protection hidden="1"/>
    </xf>
    <xf numFmtId="3" fontId="8" fillId="0" borderId="37" xfId="1" applyNumberFormat="1" applyFont="1" applyFill="1" applyBorder="1" applyAlignment="1" applyProtection="1">
      <alignment horizontal="center" vertical="center"/>
      <protection hidden="1"/>
    </xf>
    <xf numFmtId="0" fontId="22" fillId="0" borderId="3" xfId="0" applyNumberFormat="1" applyFont="1" applyFill="1" applyBorder="1" applyAlignment="1" applyProtection="1">
      <alignment vertical="center" wrapText="1"/>
      <protection hidden="1"/>
    </xf>
    <xf numFmtId="3" fontId="8" fillId="0" borderId="5" xfId="1" applyNumberFormat="1" applyFont="1" applyFill="1" applyBorder="1" applyAlignment="1" applyProtection="1">
      <alignment horizontal="center" vertical="center"/>
      <protection hidden="1"/>
    </xf>
    <xf numFmtId="0" fontId="13" fillId="0" borderId="29" xfId="0" applyFont="1" applyFill="1" applyBorder="1" applyAlignment="1" applyProtection="1">
      <alignment vertical="center" wrapText="1"/>
      <protection hidden="1"/>
    </xf>
    <xf numFmtId="1" fontId="5" fillId="0" borderId="31" xfId="0" applyNumberFormat="1" applyFont="1" applyBorder="1" applyAlignment="1" applyProtection="1">
      <alignment horizontal="center" vertical="center"/>
      <protection hidden="1"/>
    </xf>
    <xf numFmtId="0" fontId="9" fillId="0" borderId="21" xfId="0" applyFont="1" applyFill="1" applyBorder="1" applyAlignment="1" applyProtection="1">
      <alignment vertical="center" wrapText="1"/>
      <protection hidden="1"/>
    </xf>
    <xf numFmtId="1" fontId="5" fillId="0" borderId="2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Fill="1" applyBorder="1" applyAlignment="1" applyProtection="1">
      <alignment vertical="center" wrapText="1"/>
      <protection hidden="1"/>
    </xf>
    <xf numFmtId="0" fontId="9" fillId="0" borderId="3" xfId="0" applyFont="1" applyFill="1" applyBorder="1" applyAlignment="1" applyProtection="1">
      <alignment vertical="center" wrapText="1"/>
      <protection hidden="1"/>
    </xf>
    <xf numFmtId="1" fontId="5" fillId="0" borderId="5" xfId="0" applyNumberFormat="1" applyFont="1" applyBorder="1" applyAlignment="1" applyProtection="1">
      <alignment horizontal="center" vertical="center"/>
      <protection hidden="1"/>
    </xf>
    <xf numFmtId="1" fontId="5" fillId="0" borderId="9" xfId="0" applyNumberFormat="1" applyFont="1" applyBorder="1" applyAlignment="1" applyProtection="1">
      <alignment horizontal="center" vertical="center"/>
      <protection hidden="1"/>
    </xf>
    <xf numFmtId="3" fontId="8" fillId="0" borderId="36" xfId="1" applyNumberFormat="1" applyFont="1" applyFill="1" applyBorder="1" applyAlignment="1" applyProtection="1">
      <alignment horizontal="center" vertical="center"/>
      <protection hidden="1"/>
    </xf>
    <xf numFmtId="1" fontId="5" fillId="0" borderId="6" xfId="0" applyNumberFormat="1" applyFont="1" applyBorder="1" applyAlignment="1" applyProtection="1">
      <alignment horizontal="center" vertical="center"/>
      <protection hidden="1"/>
    </xf>
    <xf numFmtId="3" fontId="8" fillId="0" borderId="35" xfId="1" applyNumberFormat="1" applyFont="1" applyFill="1" applyBorder="1" applyAlignment="1" applyProtection="1">
      <alignment horizontal="center" vertical="center"/>
      <protection hidden="1"/>
    </xf>
    <xf numFmtId="0" fontId="9" fillId="0" borderId="29" xfId="0" applyFont="1" applyFill="1" applyBorder="1" applyAlignment="1" applyProtection="1">
      <alignment vertical="center" wrapText="1"/>
      <protection hidden="1"/>
    </xf>
    <xf numFmtId="1" fontId="5" fillId="0" borderId="31" xfId="0" applyNumberFormat="1" applyFont="1" applyFill="1" applyBorder="1" applyAlignment="1" applyProtection="1">
      <alignment horizontal="center" vertical="center"/>
      <protection hidden="1"/>
    </xf>
    <xf numFmtId="3" fontId="8" fillId="0" borderId="37" xfId="0" applyNumberFormat="1" applyFont="1" applyFill="1" applyBorder="1" applyAlignment="1" applyProtection="1">
      <alignment horizontal="center" vertical="center"/>
      <protection hidden="1"/>
    </xf>
    <xf numFmtId="3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2" xfId="0" applyFont="1" applyFill="1" applyBorder="1" applyAlignment="1" applyProtection="1">
      <alignment vertical="center" wrapText="1"/>
      <protection hidden="1"/>
    </xf>
    <xf numFmtId="3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3" xfId="0" applyFont="1" applyFill="1" applyBorder="1" applyAlignment="1" applyProtection="1">
      <alignment vertical="center" wrapText="1"/>
      <protection hidden="1"/>
    </xf>
    <xf numFmtId="3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2" xfId="0" applyFont="1" applyBorder="1" applyAlignment="1" applyProtection="1">
      <alignment vertical="center" wrapText="1"/>
      <protection hidden="1"/>
    </xf>
    <xf numFmtId="0" fontId="9" fillId="0" borderId="3" xfId="0" applyFont="1" applyBorder="1" applyAlignment="1" applyProtection="1">
      <alignment vertical="center" wrapText="1"/>
      <protection hidden="1"/>
    </xf>
    <xf numFmtId="0" fontId="9" fillId="0" borderId="4" xfId="0" applyFont="1" applyBorder="1" applyAlignment="1" applyProtection="1">
      <alignment vertical="center" wrapText="1"/>
      <protection hidden="1"/>
    </xf>
    <xf numFmtId="3" fontId="8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45" fillId="0" borderId="0" xfId="2" applyFont="1" applyFill="1" applyAlignment="1" applyProtection="1">
      <alignment horizontal="right"/>
      <protection hidden="1"/>
    </xf>
    <xf numFmtId="0" fontId="43" fillId="0" borderId="0" xfId="0" applyFont="1" applyFill="1" applyAlignment="1" applyProtection="1">
      <alignment horizontal="center"/>
      <protection hidden="1"/>
    </xf>
    <xf numFmtId="0" fontId="10" fillId="0" borderId="0" xfId="0" applyFont="1" applyAlignment="1" applyProtection="1">
      <alignment vertical="top" wrapText="1"/>
      <protection hidden="1"/>
    </xf>
    <xf numFmtId="0" fontId="21" fillId="6" borderId="53" xfId="0" applyFont="1" applyFill="1" applyBorder="1" applyAlignment="1" applyProtection="1">
      <alignment horizontal="center" vertical="center" wrapText="1"/>
      <protection hidden="1"/>
    </xf>
    <xf numFmtId="0" fontId="7" fillId="6" borderId="34" xfId="0" applyFont="1" applyFill="1" applyBorder="1" applyAlignment="1" applyProtection="1">
      <alignment horizontal="center" vertical="center" wrapText="1"/>
      <protection hidden="1"/>
    </xf>
    <xf numFmtId="0" fontId="9" fillId="0" borderId="21" xfId="0" applyFont="1" applyFill="1" applyBorder="1" applyAlignment="1" applyProtection="1">
      <alignment vertical="center"/>
      <protection hidden="1"/>
    </xf>
    <xf numFmtId="3" fontId="8" fillId="0" borderId="22" xfId="0" applyNumberFormat="1" applyFont="1" applyFill="1" applyBorder="1" applyAlignment="1" applyProtection="1">
      <alignment horizontal="center" vertical="center"/>
      <protection hidden="1"/>
    </xf>
    <xf numFmtId="0" fontId="9" fillId="0" borderId="2" xfId="0" applyFont="1" applyFill="1" applyBorder="1" applyAlignment="1" applyProtection="1">
      <alignment vertical="center"/>
      <protection hidden="1"/>
    </xf>
    <xf numFmtId="3" fontId="8" fillId="0" borderId="1" xfId="0" applyNumberFormat="1" applyFont="1" applyFill="1" applyBorder="1" applyAlignment="1" applyProtection="1">
      <alignment horizontal="center" vertical="center"/>
      <protection hidden="1"/>
    </xf>
    <xf numFmtId="3" fontId="8" fillId="0" borderId="36" xfId="0" applyNumberFormat="1" applyFont="1" applyFill="1" applyBorder="1" applyAlignment="1" applyProtection="1">
      <alignment horizontal="center" vertical="center"/>
      <protection hidden="1"/>
    </xf>
    <xf numFmtId="0" fontId="9" fillId="0" borderId="3" xfId="0" applyFont="1" applyFill="1" applyBorder="1" applyAlignment="1" applyProtection="1">
      <alignment vertical="center"/>
      <protection hidden="1"/>
    </xf>
    <xf numFmtId="3" fontId="8" fillId="0" borderId="44" xfId="0" applyNumberFormat="1" applyFont="1" applyFill="1" applyBorder="1" applyAlignment="1" applyProtection="1">
      <alignment horizontal="center" vertical="center"/>
      <protection hidden="1"/>
    </xf>
    <xf numFmtId="3" fontId="8" fillId="0" borderId="35" xfId="0" applyNumberFormat="1" applyFont="1" applyFill="1" applyBorder="1" applyAlignment="1" applyProtection="1">
      <alignment horizontal="center" vertical="center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22" xfId="0" applyNumberFormat="1" applyFont="1" applyFill="1" applyBorder="1" applyAlignment="1" applyProtection="1">
      <alignment horizontal="center" vertical="center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1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Alignment="1" applyProtection="1">
      <alignment horizontal="center" vertical="center"/>
      <protection hidden="1"/>
    </xf>
    <xf numFmtId="0" fontId="7" fillId="3" borderId="34" xfId="0" applyFont="1" applyFill="1" applyBorder="1" applyAlignment="1" applyProtection="1">
      <alignment horizontal="center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5" xfId="0" applyNumberFormat="1" applyFont="1" applyFill="1" applyBorder="1" applyAlignment="1" applyProtection="1">
      <alignment horizontal="center" vertical="center"/>
      <protection hidden="1"/>
    </xf>
    <xf numFmtId="1" fontId="8" fillId="0" borderId="1" xfId="1" applyNumberFormat="1" applyFont="1" applyFill="1" applyBorder="1" applyAlignment="1" applyProtection="1">
      <alignment horizontal="center" vertical="center"/>
      <protection hidden="1"/>
    </xf>
    <xf numFmtId="1" fontId="5" fillId="0" borderId="22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5" xfId="0" applyNumberFormat="1" applyFont="1" applyFill="1" applyBorder="1" applyAlignment="1" applyProtection="1">
      <alignment horizontal="center" vertical="center"/>
      <protection hidden="1"/>
    </xf>
    <xf numFmtId="1" fontId="5" fillId="0" borderId="6" xfId="0" applyNumberFormat="1" applyFont="1" applyFill="1" applyBorder="1" applyAlignment="1" applyProtection="1">
      <alignment horizontal="center" vertical="center"/>
      <protection hidden="1"/>
    </xf>
    <xf numFmtId="0" fontId="32" fillId="0" borderId="21" xfId="0" applyFont="1" applyFill="1" applyBorder="1" applyAlignment="1" applyProtection="1">
      <alignment vertical="center" wrapText="1"/>
      <protection hidden="1"/>
    </xf>
    <xf numFmtId="1" fontId="8" fillId="0" borderId="22" xfId="1" applyNumberFormat="1" applyFont="1" applyFill="1" applyBorder="1" applyAlignment="1" applyProtection="1">
      <alignment horizontal="center" vertical="center"/>
      <protection hidden="1"/>
    </xf>
    <xf numFmtId="0" fontId="32" fillId="0" borderId="2" xfId="0" applyFont="1" applyFill="1" applyBorder="1" applyAlignment="1" applyProtection="1">
      <alignment vertical="center" wrapText="1"/>
      <protection hidden="1"/>
    </xf>
    <xf numFmtId="0" fontId="13" fillId="0" borderId="21" xfId="0" applyFont="1" applyFill="1" applyBorder="1" applyAlignment="1" applyProtection="1">
      <alignment vertical="center" wrapText="1"/>
      <protection hidden="1"/>
    </xf>
    <xf numFmtId="0" fontId="14" fillId="0" borderId="22" xfId="0" applyFont="1" applyFill="1" applyBorder="1" applyAlignment="1" applyProtection="1">
      <alignment horizontal="center" vertical="center" wrapText="1"/>
      <protection hidden="1"/>
    </xf>
    <xf numFmtId="0" fontId="8" fillId="0" borderId="22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14" fillId="0" borderId="1" xfId="0" applyFont="1" applyFill="1" applyBorder="1" applyAlignment="1" applyProtection="1">
      <alignment horizontal="center" vertical="center" wrapText="1"/>
      <protection hidden="1"/>
    </xf>
    <xf numFmtId="1" fontId="8" fillId="0" borderId="1" xfId="0" applyNumberFormat="1" applyFont="1" applyBorder="1" applyAlignment="1" applyProtection="1">
      <alignment horizontal="center" vertical="center"/>
      <protection hidden="1"/>
    </xf>
    <xf numFmtId="0" fontId="9" fillId="0" borderId="4" xfId="0" applyFont="1" applyFill="1" applyBorder="1" applyAlignment="1" applyProtection="1">
      <alignment vertical="center" wrapText="1"/>
      <protection hidden="1"/>
    </xf>
    <xf numFmtId="0" fontId="14" fillId="0" borderId="6" xfId="0" applyFont="1" applyFill="1" applyBorder="1" applyAlignment="1" applyProtection="1">
      <alignment horizontal="center" vertical="center" wrapText="1"/>
      <protection hidden="1"/>
    </xf>
    <xf numFmtId="1" fontId="8" fillId="0" borderId="6" xfId="0" applyNumberFormat="1" applyFont="1" applyBorder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horizontal="center" vertical="center" wrapText="1"/>
      <protection hidden="1"/>
    </xf>
    <xf numFmtId="0" fontId="22" fillId="0" borderId="2" xfId="0" applyFont="1" applyFill="1" applyBorder="1" applyAlignment="1" applyProtection="1">
      <alignment vertical="center" wrapText="1"/>
      <protection hidden="1"/>
    </xf>
    <xf numFmtId="0" fontId="23" fillId="0" borderId="2" xfId="0" applyFont="1" applyFill="1" applyBorder="1" applyAlignment="1" applyProtection="1">
      <alignment vertical="center" wrapText="1"/>
      <protection hidden="1"/>
    </xf>
    <xf numFmtId="0" fontId="28" fillId="7" borderId="53" xfId="0" applyFont="1" applyFill="1" applyBorder="1" applyAlignment="1" applyProtection="1">
      <alignment horizontal="center" vertical="center"/>
      <protection hidden="1"/>
    </xf>
    <xf numFmtId="0" fontId="12" fillId="0" borderId="4" xfId="0" applyFont="1" applyBorder="1" applyProtection="1">
      <protection hidden="1"/>
    </xf>
    <xf numFmtId="0" fontId="24" fillId="0" borderId="54" xfId="0" applyFont="1" applyFill="1" applyBorder="1" applyAlignment="1" applyProtection="1">
      <alignment vertical="center" wrapText="1"/>
      <protection hidden="1"/>
    </xf>
    <xf numFmtId="1" fontId="5" fillId="0" borderId="33" xfId="0" applyNumberFormat="1" applyFont="1" applyFill="1" applyBorder="1" applyAlignment="1" applyProtection="1">
      <alignment horizontal="center" vertical="center"/>
      <protection hidden="1"/>
    </xf>
    <xf numFmtId="3" fontId="8" fillId="0" borderId="55" xfId="1" applyNumberFormat="1" applyFont="1" applyFill="1" applyBorder="1" applyAlignment="1" applyProtection="1">
      <alignment horizontal="center" vertical="center"/>
      <protection hidden="1"/>
    </xf>
    <xf numFmtId="0" fontId="24" fillId="0" borderId="2" xfId="0" applyFont="1" applyFill="1" applyBorder="1" applyAlignment="1" applyProtection="1">
      <alignment vertical="center" wrapText="1"/>
      <protection hidden="1"/>
    </xf>
    <xf numFmtId="0" fontId="9" fillId="0" borderId="1" xfId="0" applyFont="1" applyFill="1" applyBorder="1" applyAlignment="1" applyProtection="1">
      <alignment vertical="center" wrapText="1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48" xfId="0" applyFont="1" applyFill="1" applyBorder="1" applyAlignment="1" applyProtection="1">
      <alignment vertical="center" wrapText="1"/>
      <protection hidden="1"/>
    </xf>
    <xf numFmtId="1" fontId="5" fillId="0" borderId="32" xfId="0" applyNumberFormat="1" applyFont="1" applyFill="1" applyBorder="1" applyAlignment="1" applyProtection="1">
      <alignment horizontal="center" vertical="center"/>
      <protection hidden="1"/>
    </xf>
    <xf numFmtId="3" fontId="8" fillId="0" borderId="47" xfId="1" applyNumberFormat="1" applyFont="1" applyFill="1" applyBorder="1" applyAlignment="1" applyProtection="1">
      <alignment horizontal="center" vertical="center"/>
      <protection hidden="1"/>
    </xf>
    <xf numFmtId="0" fontId="14" fillId="0" borderId="5" xfId="0" applyFont="1" applyFill="1" applyBorder="1" applyAlignment="1" applyProtection="1">
      <alignment horizontal="center" vertical="center" wrapText="1"/>
      <protection hidden="1"/>
    </xf>
    <xf numFmtId="0" fontId="9" fillId="0" borderId="1" xfId="0" applyFont="1" applyFill="1" applyBorder="1" applyAlignment="1" applyProtection="1">
      <alignment vertical="center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7" fillId="7" borderId="34" xfId="0" applyFont="1" applyFill="1" applyBorder="1" applyAlignment="1" applyProtection="1">
      <alignment horizontal="center" vertical="center" wrapText="1"/>
      <protection hidden="1"/>
    </xf>
    <xf numFmtId="0" fontId="9" fillId="0" borderId="4" xfId="0" applyFont="1" applyFill="1" applyBorder="1" applyAlignment="1" applyProtection="1">
      <alignment horizontal="left" vertical="center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3" fontId="8" fillId="0" borderId="9" xfId="1" applyNumberFormat="1" applyFont="1" applyFill="1" applyBorder="1" applyAlignment="1" applyProtection="1">
      <alignment horizontal="center" vertical="center"/>
      <protection hidden="1"/>
    </xf>
    <xf numFmtId="0" fontId="21" fillId="2" borderId="35" xfId="2" applyFont="1" applyFill="1" applyBorder="1" applyAlignment="1" applyProtection="1">
      <alignment horizontal="center" vertical="center" wrapText="1"/>
      <protection hidden="1"/>
    </xf>
    <xf numFmtId="0" fontId="21" fillId="5" borderId="35" xfId="2" applyFont="1" applyFill="1" applyBorder="1" applyAlignment="1" applyProtection="1">
      <alignment horizontal="center" vertical="center" wrapText="1"/>
      <protection hidden="1"/>
    </xf>
    <xf numFmtId="0" fontId="21" fillId="6" borderId="35" xfId="2" applyFont="1" applyFill="1" applyBorder="1" applyAlignment="1" applyProtection="1">
      <alignment horizontal="center" vertical="center" wrapText="1"/>
      <protection hidden="1"/>
    </xf>
    <xf numFmtId="0" fontId="12" fillId="3" borderId="35" xfId="2" applyFont="1" applyFill="1" applyBorder="1" applyAlignment="1" applyProtection="1">
      <alignment horizontal="center" vertical="center" wrapText="1"/>
      <protection hidden="1"/>
    </xf>
    <xf numFmtId="0" fontId="12" fillId="7" borderId="35" xfId="2" applyFont="1" applyFill="1" applyBorder="1" applyAlignment="1" applyProtection="1">
      <alignment horizontal="center" vertical="center" wrapText="1"/>
      <protection hidden="1"/>
    </xf>
    <xf numFmtId="0" fontId="48" fillId="18" borderId="34" xfId="0" applyFont="1" applyFill="1" applyBorder="1" applyAlignment="1" applyProtection="1">
      <alignment horizontal="center" vertical="center" wrapText="1"/>
      <protection hidden="1"/>
    </xf>
    <xf numFmtId="0" fontId="9" fillId="18" borderId="35" xfId="2" applyFont="1" applyFill="1" applyBorder="1" applyAlignment="1" applyProtection="1">
      <alignment horizontal="center" vertical="center" wrapText="1"/>
      <protection hidden="1"/>
    </xf>
    <xf numFmtId="0" fontId="49" fillId="18" borderId="53" xfId="0" applyFont="1" applyFill="1" applyBorder="1" applyAlignment="1" applyProtection="1">
      <alignment horizontal="center" vertical="center"/>
      <protection hidden="1"/>
    </xf>
    <xf numFmtId="0" fontId="51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/>
    </xf>
    <xf numFmtId="0" fontId="51" fillId="0" borderId="5" xfId="0" applyFont="1" applyBorder="1" applyAlignment="1">
      <alignment horizontal="center" vertical="center"/>
    </xf>
    <xf numFmtId="0" fontId="12" fillId="10" borderId="51" xfId="0" applyFont="1" applyFill="1" applyBorder="1" applyAlignment="1">
      <alignment vertical="center" wrapText="1"/>
    </xf>
    <xf numFmtId="0" fontId="14" fillId="0" borderId="31" xfId="0" applyFont="1" applyFill="1" applyBorder="1" applyAlignment="1" applyProtection="1">
      <alignment horizontal="center" vertical="center" wrapText="1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8" xfId="0" applyFont="1" applyFill="1" applyBorder="1" applyAlignment="1" applyProtection="1">
      <alignment horizontal="left" vertical="center" wrapText="1"/>
      <protection hidden="1"/>
    </xf>
    <xf numFmtId="0" fontId="8" fillId="0" borderId="9" xfId="0" applyFont="1" applyFill="1" applyBorder="1" applyAlignment="1" applyProtection="1">
      <alignment horizontal="center" vertical="center"/>
      <protection hidden="1"/>
    </xf>
    <xf numFmtId="3" fontId="8" fillId="0" borderId="34" xfId="1" applyNumberFormat="1" applyFont="1" applyFill="1" applyBorder="1" applyAlignment="1" applyProtection="1">
      <alignment horizontal="center" vertical="center"/>
      <protection hidden="1"/>
    </xf>
    <xf numFmtId="0" fontId="9" fillId="0" borderId="21" xfId="0" applyFont="1" applyFill="1" applyBorder="1" applyAlignment="1" applyProtection="1">
      <alignment horizontal="left" vertical="center" wrapText="1"/>
      <protection hidden="1"/>
    </xf>
    <xf numFmtId="0" fontId="8" fillId="0" borderId="22" xfId="0" applyFont="1" applyFill="1" applyBorder="1" applyAlignment="1" applyProtection="1">
      <alignment horizontal="center" vertical="center"/>
      <protection hidden="1"/>
    </xf>
    <xf numFmtId="0" fontId="9" fillId="0" borderId="2" xfId="0" applyFont="1" applyFill="1" applyBorder="1" applyAlignment="1" applyProtection="1">
      <alignment horizontal="left" vertical="center" wrapText="1"/>
      <protection hidden="1"/>
    </xf>
    <xf numFmtId="0" fontId="32" fillId="0" borderId="2" xfId="0" applyFont="1" applyFill="1" applyBorder="1" applyAlignment="1" applyProtection="1">
      <alignment horizontal="left" vertical="center" wrapText="1"/>
      <protection hidden="1"/>
    </xf>
    <xf numFmtId="0" fontId="24" fillId="0" borderId="21" xfId="0" applyFont="1" applyBorder="1" applyAlignment="1" applyProtection="1">
      <alignment horizontal="left" vertical="center" wrapText="1"/>
      <protection hidden="1"/>
    </xf>
    <xf numFmtId="0" fontId="24" fillId="0" borderId="3" xfId="0" applyFont="1" applyBorder="1" applyAlignment="1" applyProtection="1">
      <alignment horizontal="left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4" xfId="0" applyFont="1" applyFill="1" applyBorder="1" applyAlignment="1" applyProtection="1">
      <alignment horizontal="left" vertical="center" wrapText="1"/>
      <protection hidden="1"/>
    </xf>
    <xf numFmtId="0" fontId="24" fillId="0" borderId="8" xfId="0" applyFont="1" applyBorder="1" applyAlignment="1" applyProtection="1">
      <alignment vertical="center"/>
      <protection hidden="1"/>
    </xf>
    <xf numFmtId="0" fontId="24" fillId="0" borderId="2" xfId="0" applyFont="1" applyBorder="1" applyProtection="1">
      <protection hidden="1"/>
    </xf>
    <xf numFmtId="0" fontId="24" fillId="0" borderId="2" xfId="0" applyFont="1" applyBorder="1" applyAlignment="1" applyProtection="1">
      <alignment wrapText="1"/>
      <protection hidden="1"/>
    </xf>
    <xf numFmtId="3" fontId="8" fillId="0" borderId="61" xfId="0" applyNumberFormat="1" applyFont="1" applyFill="1" applyBorder="1" applyAlignment="1" applyProtection="1">
      <alignment horizontal="center" vertical="center"/>
      <protection hidden="1"/>
    </xf>
    <xf numFmtId="0" fontId="7" fillId="19" borderId="34" xfId="0" applyFont="1" applyFill="1" applyBorder="1" applyAlignment="1" applyProtection="1">
      <alignment horizontal="center" vertical="center" wrapText="1"/>
      <protection hidden="1"/>
    </xf>
    <xf numFmtId="0" fontId="12" fillId="19" borderId="35" xfId="2" applyFont="1" applyFill="1" applyBorder="1" applyAlignment="1" applyProtection="1">
      <alignment horizontal="center" vertical="center" wrapText="1"/>
      <protection hidden="1"/>
    </xf>
    <xf numFmtId="0" fontId="28" fillId="19" borderId="53" xfId="0" applyFont="1" applyFill="1" applyBorder="1" applyAlignment="1" applyProtection="1">
      <alignment horizontal="center" vertical="center"/>
      <protection hidden="1"/>
    </xf>
    <xf numFmtId="14" fontId="54" fillId="0" borderId="52" xfId="0" applyNumberFormat="1" applyFont="1" applyBorder="1" applyAlignment="1">
      <alignment horizontal="center" vertical="center"/>
    </xf>
    <xf numFmtId="0" fontId="55" fillId="0" borderId="0" xfId="2" applyFont="1" applyAlignment="1">
      <alignment horizontal="left"/>
    </xf>
    <xf numFmtId="0" fontId="19" fillId="10" borderId="1" xfId="0" applyFont="1" applyFill="1" applyBorder="1" applyAlignment="1">
      <alignment horizontal="center" vertical="center" wrapText="1"/>
    </xf>
    <xf numFmtId="0" fontId="12" fillId="10" borderId="51" xfId="0" applyFont="1" applyFill="1" applyBorder="1" applyAlignment="1">
      <alignment horizontal="left" vertical="center" wrapText="1"/>
    </xf>
    <xf numFmtId="0" fontId="21" fillId="0" borderId="64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3" fontId="8" fillId="0" borderId="44" xfId="1" applyNumberFormat="1" applyFont="1" applyFill="1" applyBorder="1" applyAlignment="1" applyProtection="1">
      <alignment horizontal="center" vertical="center"/>
      <protection hidden="1"/>
    </xf>
    <xf numFmtId="0" fontId="24" fillId="0" borderId="29" xfId="0" applyFont="1" applyFill="1" applyBorder="1" applyAlignment="1" applyProtection="1">
      <alignment vertical="center" wrapText="1"/>
      <protection hidden="1"/>
    </xf>
    <xf numFmtId="3" fontId="8" fillId="0" borderId="61" xfId="1" applyNumberFormat="1" applyFont="1" applyFill="1" applyBorder="1" applyAlignment="1" applyProtection="1">
      <alignment horizontal="center" vertical="center"/>
      <protection hidden="1"/>
    </xf>
    <xf numFmtId="0" fontId="12" fillId="0" borderId="21" xfId="0" applyFont="1" applyBorder="1" applyAlignment="1" applyProtection="1">
      <alignment horizontal="left" vertical="center"/>
      <protection hidden="1"/>
    </xf>
    <xf numFmtId="0" fontId="12" fillId="0" borderId="3" xfId="0" applyFont="1" applyBorder="1" applyAlignment="1" applyProtection="1">
      <alignment horizontal="left" vertical="center"/>
      <protection hidden="1"/>
    </xf>
    <xf numFmtId="0" fontId="12" fillId="0" borderId="5" xfId="0" applyFont="1" applyBorder="1" applyAlignment="1" applyProtection="1">
      <alignment horizontal="left" vertical="center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12" fillId="0" borderId="31" xfId="0" applyFont="1" applyFill="1" applyBorder="1" applyAlignment="1" applyProtection="1">
      <alignment horizontal="left" vertical="center" wrapText="1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22" xfId="0" applyFont="1" applyFill="1" applyBorder="1" applyAlignment="1" applyProtection="1">
      <alignment vertical="center" wrapText="1"/>
      <protection hidden="1"/>
    </xf>
    <xf numFmtId="0" fontId="9" fillId="20" borderId="2" xfId="0" applyFont="1" applyFill="1" applyBorder="1" applyAlignment="1" applyProtection="1">
      <alignment horizontal="left" vertical="center" wrapText="1"/>
      <protection hidden="1"/>
    </xf>
    <xf numFmtId="0" fontId="8" fillId="20" borderId="1" xfId="0" applyFont="1" applyFill="1" applyBorder="1" applyAlignment="1" applyProtection="1">
      <alignment horizontal="center" vertical="center"/>
      <protection hidden="1"/>
    </xf>
    <xf numFmtId="1" fontId="5" fillId="20" borderId="1" xfId="0" applyNumberFormat="1" applyFont="1" applyFill="1" applyBorder="1" applyAlignment="1" applyProtection="1">
      <alignment horizontal="center" vertical="center"/>
      <protection hidden="1"/>
    </xf>
    <xf numFmtId="3" fontId="8" fillId="20" borderId="36" xfId="1" applyNumberFormat="1" applyFont="1" applyFill="1" applyBorder="1" applyAlignment="1" applyProtection="1">
      <alignment horizontal="center" vertical="center"/>
      <protection hidden="1"/>
    </xf>
    <xf numFmtId="0" fontId="12" fillId="0" borderId="21" xfId="0" applyFont="1" applyBorder="1" applyProtection="1">
      <protection hidden="1"/>
    </xf>
    <xf numFmtId="0" fontId="19" fillId="8" borderId="1" xfId="2" applyFont="1" applyFill="1" applyBorder="1" applyAlignment="1">
      <alignment horizontal="center" vertical="center" wrapText="1"/>
    </xf>
    <xf numFmtId="0" fontId="19" fillId="11" borderId="1" xfId="2" applyFont="1" applyFill="1" applyBorder="1" applyAlignment="1">
      <alignment horizontal="center" vertical="center" wrapText="1"/>
    </xf>
    <xf numFmtId="0" fontId="19" fillId="3" borderId="1" xfId="2" applyFont="1" applyFill="1" applyBorder="1" applyAlignment="1">
      <alignment horizontal="center" vertical="center" wrapText="1"/>
    </xf>
    <xf numFmtId="0" fontId="19" fillId="7" borderId="1" xfId="2" applyFont="1" applyFill="1" applyBorder="1" applyAlignment="1">
      <alignment horizontal="center" vertical="center" wrapText="1"/>
    </xf>
    <xf numFmtId="0" fontId="19" fillId="18" borderId="1" xfId="2" applyFont="1" applyFill="1" applyBorder="1" applyAlignment="1">
      <alignment horizontal="center" vertical="center" wrapText="1"/>
    </xf>
    <xf numFmtId="0" fontId="19" fillId="9" borderId="1" xfId="2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3" fontId="8" fillId="0" borderId="5" xfId="0" applyNumberFormat="1" applyFont="1" applyFill="1" applyBorder="1" applyAlignment="1" applyProtection="1">
      <alignment horizontal="center" vertical="center"/>
      <protection hidden="1"/>
    </xf>
    <xf numFmtId="0" fontId="9" fillId="0" borderId="5" xfId="0" applyFont="1" applyFill="1" applyBorder="1" applyAlignment="1" applyProtection="1">
      <alignment vertical="center" wrapText="1"/>
      <protection hidden="1"/>
    </xf>
    <xf numFmtId="0" fontId="12" fillId="0" borderId="1" xfId="0" applyFont="1" applyFill="1" applyBorder="1" applyAlignment="1">
      <alignment vertical="center" wrapText="1"/>
    </xf>
    <xf numFmtId="0" fontId="9" fillId="0" borderId="54" xfId="0" applyFont="1" applyBorder="1" applyAlignment="1" applyProtection="1">
      <alignment vertical="center" wrapText="1"/>
      <protection hidden="1"/>
    </xf>
    <xf numFmtId="3" fontId="8" fillId="0" borderId="33" xfId="0" applyNumberFormat="1" applyFont="1" applyFill="1" applyBorder="1" applyAlignment="1" applyProtection="1">
      <alignment horizontal="center" vertical="center"/>
      <protection hidden="1"/>
    </xf>
    <xf numFmtId="3" fontId="8" fillId="0" borderId="55" xfId="0" applyNumberFormat="1" applyFont="1" applyFill="1" applyBorder="1" applyAlignment="1" applyProtection="1">
      <alignment horizontal="center" vertical="center"/>
      <protection hidden="1"/>
    </xf>
    <xf numFmtId="3" fontId="8" fillId="20" borderId="1" xfId="1" applyNumberFormat="1" applyFont="1" applyFill="1" applyBorder="1" applyAlignment="1" applyProtection="1">
      <alignment horizontal="center" vertical="center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0" fillId="0" borderId="0" xfId="0" applyNumberFormat="1"/>
    <xf numFmtId="0" fontId="7" fillId="11" borderId="34" xfId="0" applyFont="1" applyFill="1" applyBorder="1" applyAlignment="1" applyProtection="1">
      <alignment horizontal="center" vertical="center" wrapText="1"/>
      <protection hidden="1"/>
    </xf>
    <xf numFmtId="0" fontId="21" fillId="11" borderId="35" xfId="2" applyFont="1" applyFill="1" applyBorder="1" applyAlignment="1" applyProtection="1">
      <alignment horizontal="center" vertical="center" wrapText="1"/>
      <protection hidden="1"/>
    </xf>
    <xf numFmtId="0" fontId="21" fillId="11" borderId="53" xfId="0" applyFont="1" applyFill="1" applyBorder="1" applyAlignment="1" applyProtection="1">
      <alignment horizontal="center" vertical="center" wrapText="1"/>
      <protection hidden="1"/>
    </xf>
    <xf numFmtId="3" fontId="8" fillId="20" borderId="36" xfId="0" applyNumberFormat="1" applyFont="1" applyFill="1" applyBorder="1" applyAlignment="1" applyProtection="1">
      <alignment horizontal="center" vertical="center"/>
      <protection hidden="1"/>
    </xf>
    <xf numFmtId="0" fontId="9" fillId="0" borderId="29" xfId="0" applyFont="1" applyBorder="1" applyAlignment="1" applyProtection="1">
      <alignment vertical="center" wrapText="1"/>
      <protection hidden="1"/>
    </xf>
    <xf numFmtId="0" fontId="9" fillId="20" borderId="3" xfId="0" applyFont="1" applyFill="1" applyBorder="1" applyAlignment="1" applyProtection="1">
      <alignment vertical="center"/>
      <protection hidden="1"/>
    </xf>
    <xf numFmtId="0" fontId="12" fillId="0" borderId="5" xfId="0" applyFont="1" applyFill="1" applyBorder="1" applyAlignment="1">
      <alignment vertical="center" wrapText="1"/>
    </xf>
    <xf numFmtId="3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0" borderId="64" xfId="1" applyNumberFormat="1" applyFont="1" applyFill="1" applyBorder="1" applyAlignment="1" applyProtection="1">
      <alignment horizontal="center" vertical="center"/>
      <protection hidden="1"/>
    </xf>
    <xf numFmtId="0" fontId="12" fillId="0" borderId="21" xfId="0" applyFont="1" applyFill="1" applyBorder="1" applyAlignment="1" applyProtection="1">
      <alignment horizontal="left" vertical="center"/>
      <protection hidden="1"/>
    </xf>
    <xf numFmtId="0" fontId="12" fillId="0" borderId="3" xfId="0" applyFont="1" applyFill="1" applyBorder="1" applyAlignment="1" applyProtection="1">
      <alignment horizontal="left" vertical="center"/>
      <protection hidden="1"/>
    </xf>
    <xf numFmtId="0" fontId="12" fillId="0" borderId="29" xfId="0" applyFont="1" applyFill="1" applyBorder="1" applyAlignment="1" applyProtection="1">
      <alignment horizontal="left" vertical="center" wrapText="1"/>
      <protection hidden="1"/>
    </xf>
    <xf numFmtId="3" fontId="8" fillId="0" borderId="36" xfId="0" applyNumberFormat="1" applyFont="1" applyFill="1" applyBorder="1" applyAlignment="1" applyProtection="1">
      <alignment horizontal="center" vertical="center" wrapText="1"/>
      <protection hidden="1"/>
    </xf>
    <xf numFmtId="3" fontId="8" fillId="0" borderId="44" xfId="0" applyNumberFormat="1" applyFont="1" applyFill="1" applyBorder="1" applyAlignment="1" applyProtection="1">
      <alignment horizontal="center" vertical="center" wrapText="1"/>
      <protection hidden="1"/>
    </xf>
    <xf numFmtId="3" fontId="8" fillId="0" borderId="35" xfId="0" applyNumberFormat="1" applyFont="1" applyFill="1" applyBorder="1" applyAlignment="1" applyProtection="1">
      <alignment horizontal="center" vertical="center" wrapText="1"/>
      <protection hidden="1"/>
    </xf>
    <xf numFmtId="0" fontId="59" fillId="0" borderId="22" xfId="0" applyFont="1" applyFill="1" applyBorder="1" applyAlignment="1" applyProtection="1">
      <alignment vertical="center" wrapText="1"/>
      <protection hidden="1"/>
    </xf>
    <xf numFmtId="0" fontId="9" fillId="0" borderId="22" xfId="0" applyFont="1" applyFill="1" applyBorder="1" applyAlignment="1" applyProtection="1">
      <alignment vertical="center"/>
      <protection hidden="1"/>
    </xf>
    <xf numFmtId="0" fontId="12" fillId="0" borderId="22" xfId="0" applyFont="1" applyBorder="1" applyAlignment="1" applyProtection="1">
      <alignment horizontal="left" vertical="center"/>
      <protection hidden="1"/>
    </xf>
    <xf numFmtId="0" fontId="59" fillId="0" borderId="1" xfId="0" applyFont="1" applyFill="1" applyBorder="1" applyAlignment="1" applyProtection="1">
      <alignment vertical="center" wrapText="1"/>
      <protection hidden="1"/>
    </xf>
    <xf numFmtId="0" fontId="59" fillId="0" borderId="5" xfId="0" applyFont="1" applyFill="1" applyBorder="1" applyAlignment="1" applyProtection="1">
      <alignment vertical="center" wrapText="1"/>
      <protection hidden="1"/>
    </xf>
    <xf numFmtId="0" fontId="9" fillId="0" borderId="22" xfId="0" applyFont="1" applyBorder="1" applyAlignment="1" applyProtection="1">
      <alignment vertical="center" wrapText="1"/>
      <protection hidden="1"/>
    </xf>
    <xf numFmtId="0" fontId="19" fillId="0" borderId="31" xfId="0" applyFont="1" applyFill="1" applyBorder="1" applyAlignment="1" applyProtection="1">
      <alignment vertical="center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3" fontId="8" fillId="0" borderId="6" xfId="0" applyNumberFormat="1" applyFont="1" applyFill="1" applyBorder="1" applyAlignment="1" applyProtection="1">
      <alignment horizontal="center" vertical="center"/>
      <protection hidden="1"/>
    </xf>
    <xf numFmtId="3" fontId="8" fillId="0" borderId="6" xfId="1" applyNumberFormat="1" applyFont="1" applyFill="1" applyBorder="1" applyAlignment="1" applyProtection="1">
      <alignment horizontal="center" vertical="center"/>
      <protection hidden="1"/>
    </xf>
    <xf numFmtId="0" fontId="32" fillId="0" borderId="29" xfId="0" applyFont="1" applyFill="1" applyBorder="1" applyAlignment="1" applyProtection="1">
      <alignment vertical="center" wrapText="1"/>
      <protection hidden="1"/>
    </xf>
    <xf numFmtId="1" fontId="8" fillId="0" borderId="5" xfId="1" applyNumberFormat="1" applyFont="1" applyFill="1" applyBorder="1" applyAlignment="1" applyProtection="1">
      <alignment horizontal="center" vertical="center"/>
      <protection hidden="1"/>
    </xf>
    <xf numFmtId="0" fontId="32" fillId="0" borderId="22" xfId="0" applyFont="1" applyFill="1" applyBorder="1" applyAlignment="1" applyProtection="1">
      <alignment vertical="center" wrapText="1"/>
      <protection hidden="1"/>
    </xf>
    <xf numFmtId="0" fontId="32" fillId="0" borderId="1" xfId="0" applyFont="1" applyFill="1" applyBorder="1" applyAlignment="1" applyProtection="1">
      <alignment vertical="center" wrapText="1"/>
      <protection hidden="1"/>
    </xf>
    <xf numFmtId="0" fontId="9" fillId="0" borderId="31" xfId="0" applyFont="1" applyFill="1" applyBorder="1" applyAlignment="1" applyProtection="1">
      <alignment horizontal="left" vertical="center" wrapText="1"/>
      <protection hidden="1"/>
    </xf>
    <xf numFmtId="0" fontId="9" fillId="0" borderId="1" xfId="0" applyFont="1" applyFill="1" applyBorder="1" applyAlignment="1" applyProtection="1">
      <alignment horizontal="left" vertical="center" wrapText="1"/>
      <protection hidden="1"/>
    </xf>
    <xf numFmtId="0" fontId="12" fillId="0" borderId="22" xfId="0" applyFont="1" applyFill="1" applyBorder="1" applyAlignment="1" applyProtection="1">
      <alignment horizontal="left" vertical="center" wrapText="1"/>
      <protection hidden="1"/>
    </xf>
    <xf numFmtId="0" fontId="0" fillId="0" borderId="0" xfId="0" applyFill="1" applyBorder="1"/>
    <xf numFmtId="0" fontId="0" fillId="0" borderId="0" xfId="0" applyAlignment="1">
      <alignment wrapText="1"/>
    </xf>
    <xf numFmtId="0" fontId="9" fillId="0" borderId="8" xfId="0" applyFont="1" applyBorder="1" applyAlignment="1" applyProtection="1">
      <alignment vertical="center" wrapText="1"/>
      <protection hidden="1"/>
    </xf>
    <xf numFmtId="3" fontId="8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8" fillId="0" borderId="34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22" xfId="0" applyFont="1" applyFill="1" applyBorder="1" applyAlignment="1" applyProtection="1">
      <alignment horizontal="left" vertical="center" wrapText="1"/>
      <protection hidden="1"/>
    </xf>
    <xf numFmtId="0" fontId="9" fillId="0" borderId="31" xfId="0" applyFont="1" applyFill="1" applyBorder="1" applyAlignment="1" applyProtection="1">
      <alignment vertical="center" wrapText="1"/>
      <protection hidden="1"/>
    </xf>
    <xf numFmtId="0" fontId="12" fillId="0" borderId="4" xfId="0" applyFont="1" applyFill="1" applyBorder="1" applyAlignment="1" applyProtection="1">
      <alignment wrapText="1"/>
      <protection hidden="1"/>
    </xf>
    <xf numFmtId="0" fontId="60" fillId="5" borderId="1" xfId="2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38" fillId="14" borderId="0" xfId="2" applyFont="1" applyFill="1" applyAlignment="1">
      <alignment horizontal="left" vertical="center"/>
    </xf>
    <xf numFmtId="0" fontId="38" fillId="15" borderId="0" xfId="2" applyFont="1" applyFill="1" applyAlignment="1">
      <alignment horizontal="left" vertical="center"/>
    </xf>
    <xf numFmtId="0" fontId="41" fillId="16" borderId="0" xfId="2" applyFont="1" applyFill="1" applyAlignment="1">
      <alignment horizontal="left"/>
    </xf>
    <xf numFmtId="0" fontId="0" fillId="0" borderId="0" xfId="0" applyAlignment="1">
      <alignment horizontal="left" vertical="center"/>
    </xf>
    <xf numFmtId="0" fontId="56" fillId="16" borderId="0" xfId="2" applyFont="1" applyFill="1" applyAlignment="1">
      <alignment horizontal="left"/>
    </xf>
    <xf numFmtId="0" fontId="56" fillId="17" borderId="0" xfId="2" applyFont="1" applyFill="1" applyAlignment="1">
      <alignment horizontal="left" vertical="center"/>
    </xf>
    <xf numFmtId="0" fontId="38" fillId="12" borderId="0" xfId="2" applyFont="1" applyFill="1" applyAlignment="1">
      <alignment horizontal="left" vertical="center"/>
    </xf>
    <xf numFmtId="0" fontId="33" fillId="13" borderId="0" xfId="2" applyFont="1" applyFill="1" applyAlignment="1">
      <alignment horizontal="left" vertical="center" wrapText="1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6" fillId="0" borderId="0" xfId="0" applyFont="1" applyAlignment="1">
      <alignment horizontal="right"/>
    </xf>
    <xf numFmtId="14" fontId="36" fillId="0" borderId="0" xfId="0" applyNumberFormat="1" applyFont="1" applyAlignment="1">
      <alignment horizontal="left"/>
    </xf>
    <xf numFmtId="0" fontId="37" fillId="0" borderId="0" xfId="2" applyFont="1" applyAlignment="1">
      <alignment horizontal="center"/>
    </xf>
    <xf numFmtId="0" fontId="37" fillId="0" borderId="0" xfId="2" applyFont="1" applyAlignment="1">
      <alignment horizontal="left"/>
    </xf>
    <xf numFmtId="0" fontId="17" fillId="0" borderId="40" xfId="0" applyFont="1" applyFill="1" applyBorder="1" applyAlignment="1" applyProtection="1">
      <alignment horizontal="center" vertical="center" wrapText="1"/>
      <protection hidden="1"/>
    </xf>
    <xf numFmtId="0" fontId="17" fillId="0" borderId="42" xfId="0" applyFont="1" applyFill="1" applyBorder="1" applyAlignment="1" applyProtection="1">
      <alignment horizontal="center" vertical="center" wrapText="1"/>
      <protection hidden="1"/>
    </xf>
    <xf numFmtId="0" fontId="17" fillId="0" borderId="1" xfId="0" applyFont="1" applyFill="1" applyBorder="1" applyAlignment="1" applyProtection="1">
      <alignment horizontal="center" vertical="center" wrapText="1"/>
      <protection hidden="1"/>
    </xf>
    <xf numFmtId="0" fontId="17" fillId="20" borderId="40" xfId="0" applyFont="1" applyFill="1" applyBorder="1" applyAlignment="1" applyProtection="1">
      <alignment horizontal="center" vertical="center" wrapText="1"/>
      <protection hidden="1"/>
    </xf>
    <xf numFmtId="0" fontId="17" fillId="20" borderId="42" xfId="0" applyFont="1" applyFill="1" applyBorder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horizontal="right"/>
      <protection hidden="1"/>
    </xf>
    <xf numFmtId="0" fontId="35" fillId="0" borderId="0" xfId="0" applyFont="1" applyAlignment="1" applyProtection="1">
      <alignment horizontal="left" vertical="center" wrapText="1"/>
      <protection hidden="1"/>
    </xf>
    <xf numFmtId="0" fontId="35" fillId="0" borderId="12" xfId="0" applyFont="1" applyBorder="1" applyAlignment="1" applyProtection="1">
      <alignment horizontal="left" vertical="center" wrapText="1"/>
      <protection hidden="1"/>
    </xf>
    <xf numFmtId="0" fontId="21" fillId="8" borderId="49" xfId="0" applyFont="1" applyFill="1" applyBorder="1" applyAlignment="1" applyProtection="1">
      <alignment horizontal="center" vertical="center" wrapText="1"/>
      <protection hidden="1"/>
    </xf>
    <xf numFmtId="0" fontId="21" fillId="8" borderId="50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Fill="1" applyBorder="1" applyAlignment="1">
      <alignment horizontal="right"/>
    </xf>
    <xf numFmtId="0" fontId="7" fillId="2" borderId="33" xfId="0" applyFont="1" applyFill="1" applyBorder="1" applyAlignment="1" applyProtection="1">
      <alignment horizontal="center" vertical="center" wrapText="1"/>
      <protection hidden="1"/>
    </xf>
    <xf numFmtId="0" fontId="7" fillId="2" borderId="32" xfId="0" applyFont="1" applyFill="1" applyBorder="1" applyAlignment="1" applyProtection="1">
      <alignment horizontal="center" vertical="center" wrapText="1"/>
      <protection hidden="1"/>
    </xf>
    <xf numFmtId="0" fontId="7" fillId="2" borderId="8" xfId="0" applyFont="1" applyFill="1" applyBorder="1" applyAlignment="1" applyProtection="1">
      <alignment horizontal="center" vertical="center"/>
      <protection hidden="1"/>
    </xf>
    <xf numFmtId="0" fontId="7" fillId="2" borderId="4" xfId="0" applyFont="1" applyFill="1" applyBorder="1" applyAlignment="1" applyProtection="1">
      <alignment horizontal="center" vertical="center"/>
      <protection hidden="1"/>
    </xf>
    <xf numFmtId="0" fontId="7" fillId="2" borderId="9" xfId="0" applyFont="1" applyFill="1" applyBorder="1" applyAlignment="1" applyProtection="1">
      <alignment horizontal="center" vertical="center" wrapText="1"/>
      <protection hidden="1"/>
    </xf>
    <xf numFmtId="0" fontId="7" fillId="2" borderId="6" xfId="0" applyFont="1" applyFill="1" applyBorder="1" applyAlignment="1" applyProtection="1">
      <alignment horizontal="center" vertical="center" wrapText="1"/>
      <protection hidden="1"/>
    </xf>
    <xf numFmtId="0" fontId="7" fillId="2" borderId="10" xfId="0" applyFont="1" applyFill="1" applyBorder="1" applyAlignment="1" applyProtection="1">
      <alignment horizontal="center" vertical="center" wrapText="1"/>
      <protection hidden="1"/>
    </xf>
    <xf numFmtId="0" fontId="7" fillId="2" borderId="11" xfId="0" applyFont="1" applyFill="1" applyBorder="1" applyAlignment="1" applyProtection="1">
      <alignment horizontal="center" vertical="center" wrapText="1"/>
      <protection hidden="1"/>
    </xf>
    <xf numFmtId="0" fontId="7" fillId="2" borderId="10" xfId="0" applyFont="1" applyFill="1" applyBorder="1" applyAlignment="1" applyProtection="1">
      <alignment horizontal="center" vertical="center"/>
      <protection hidden="1"/>
    </xf>
    <xf numFmtId="0" fontId="7" fillId="2" borderId="11" xfId="0" applyFont="1" applyFill="1" applyBorder="1" applyAlignment="1" applyProtection="1">
      <alignment horizontal="center" vertical="center"/>
      <protection hidden="1"/>
    </xf>
    <xf numFmtId="0" fontId="7" fillId="2" borderId="9" xfId="0" applyFont="1" applyFill="1" applyBorder="1" applyAlignment="1" applyProtection="1">
      <alignment horizontal="center" vertical="center"/>
      <protection hidden="1"/>
    </xf>
    <xf numFmtId="0" fontId="17" fillId="0" borderId="9" xfId="0" applyFont="1" applyFill="1" applyBorder="1" applyAlignment="1" applyProtection="1">
      <alignment horizontal="center" vertical="center" wrapText="1"/>
      <protection hidden="1"/>
    </xf>
    <xf numFmtId="0" fontId="17" fillId="0" borderId="6" xfId="0" applyFont="1" applyFill="1" applyBorder="1" applyAlignment="1" applyProtection="1">
      <alignment horizontal="center" vertical="center" wrapText="1"/>
      <protection hidden="1"/>
    </xf>
    <xf numFmtId="0" fontId="9" fillId="4" borderId="25" xfId="0" applyFont="1" applyFill="1" applyBorder="1" applyAlignment="1" applyProtection="1">
      <alignment horizontal="center" vertical="center" wrapText="1"/>
      <protection hidden="1"/>
    </xf>
    <xf numFmtId="0" fontId="9" fillId="4" borderId="26" xfId="0" applyFont="1" applyFill="1" applyBorder="1" applyAlignment="1" applyProtection="1">
      <alignment horizontal="center" vertical="center" wrapText="1"/>
      <protection hidden="1"/>
    </xf>
    <xf numFmtId="0" fontId="9" fillId="4" borderId="27" xfId="0" applyFont="1" applyFill="1" applyBorder="1" applyAlignment="1" applyProtection="1">
      <alignment horizontal="center" vertical="center" wrapText="1"/>
      <protection hidden="1"/>
    </xf>
    <xf numFmtId="49" fontId="5" fillId="0" borderId="22" xfId="0" applyNumberFormat="1" applyFont="1" applyFill="1" applyBorder="1" applyAlignment="1" applyProtection="1">
      <alignment horizontal="left" vertical="top" wrapText="1"/>
      <protection hidden="1"/>
    </xf>
    <xf numFmtId="49" fontId="5" fillId="0" borderId="1" xfId="0" applyNumberFormat="1" applyFont="1" applyFill="1" applyBorder="1" applyAlignment="1" applyProtection="1">
      <alignment horizontal="left" vertical="top" wrapText="1"/>
      <protection hidden="1"/>
    </xf>
    <xf numFmtId="49" fontId="5" fillId="0" borderId="6" xfId="0" applyNumberFormat="1" applyFont="1" applyFill="1" applyBorder="1" applyAlignment="1" applyProtection="1">
      <alignment horizontal="left" vertical="top" wrapText="1"/>
      <protection hidden="1"/>
    </xf>
    <xf numFmtId="0" fontId="12" fillId="4" borderId="25" xfId="0" applyFont="1" applyFill="1" applyBorder="1" applyAlignment="1" applyProtection="1">
      <alignment horizontal="center" vertical="center"/>
      <protection hidden="1"/>
    </xf>
    <xf numFmtId="0" fontId="12" fillId="4" borderId="26" xfId="0" applyFont="1" applyFill="1" applyBorder="1" applyAlignment="1" applyProtection="1">
      <alignment horizontal="center" vertical="center"/>
      <protection hidden="1"/>
    </xf>
    <xf numFmtId="0" fontId="12" fillId="4" borderId="27" xfId="0" applyFont="1" applyFill="1" applyBorder="1" applyAlignment="1" applyProtection="1">
      <alignment horizontal="center" vertical="center"/>
      <protection hidden="1"/>
    </xf>
    <xf numFmtId="0" fontId="9" fillId="4" borderId="59" xfId="0" applyFont="1" applyFill="1" applyBorder="1" applyAlignment="1" applyProtection="1">
      <alignment horizontal="center" vertical="center" wrapText="1"/>
      <protection hidden="1"/>
    </xf>
    <xf numFmtId="0" fontId="9" fillId="4" borderId="41" xfId="0" applyFont="1" applyFill="1" applyBorder="1" applyAlignment="1" applyProtection="1">
      <alignment horizontal="center" vertical="center" wrapText="1"/>
      <protection hidden="1"/>
    </xf>
    <xf numFmtId="0" fontId="9" fillId="4" borderId="60" xfId="0" applyFont="1" applyFill="1" applyBorder="1" applyAlignment="1" applyProtection="1">
      <alignment horizontal="center" vertical="center" wrapText="1"/>
      <protection hidden="1"/>
    </xf>
    <xf numFmtId="0" fontId="17" fillId="0" borderId="22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9" xfId="0" applyFont="1" applyBorder="1" applyAlignment="1" applyProtection="1">
      <alignment horizontal="center" vertical="center" wrapText="1"/>
      <protection hidden="1"/>
    </xf>
    <xf numFmtId="0" fontId="5" fillId="0" borderId="22" xfId="0" applyFont="1" applyBorder="1" applyAlignment="1" applyProtection="1">
      <alignment horizontal="center" vertical="center" wrapText="1"/>
      <protection hidden="1"/>
    </xf>
    <xf numFmtId="0" fontId="5" fillId="0" borderId="23" xfId="0" applyFont="1" applyBorder="1" applyAlignment="1" applyProtection="1">
      <alignment horizontal="center" vertical="center"/>
      <protection hidden="1"/>
    </xf>
    <xf numFmtId="0" fontId="5" fillId="0" borderId="30" xfId="0" applyFont="1" applyBorder="1" applyAlignment="1" applyProtection="1">
      <alignment horizontal="center" vertical="center"/>
      <protection hidden="1"/>
    </xf>
    <xf numFmtId="0" fontId="5" fillId="0" borderId="24" xfId="0" applyFont="1" applyBorder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17" fillId="0" borderId="5" xfId="0" applyFont="1" applyBorder="1" applyAlignment="1" applyProtection="1">
      <alignment horizontal="center" vertical="center" wrapText="1"/>
      <protection hidden="1"/>
    </xf>
    <xf numFmtId="0" fontId="5" fillId="0" borderId="22" xfId="0" applyFont="1" applyBorder="1" applyAlignment="1" applyProtection="1">
      <alignment horizontal="center" vertical="center"/>
      <protection hidden="1"/>
    </xf>
    <xf numFmtId="0" fontId="0" fillId="4" borderId="26" xfId="0" applyFill="1" applyBorder="1" applyAlignment="1" applyProtection="1">
      <alignment horizontal="center" vertical="center"/>
      <protection hidden="1"/>
    </xf>
    <xf numFmtId="0" fontId="0" fillId="4" borderId="27" xfId="0" applyFill="1" applyBorder="1" applyAlignment="1" applyProtection="1">
      <alignment horizontal="center" vertical="center"/>
      <protection hidden="1"/>
    </xf>
    <xf numFmtId="0" fontId="12" fillId="4" borderId="25" xfId="0" applyFont="1" applyFill="1" applyBorder="1" applyAlignment="1" applyProtection="1">
      <alignment horizontal="center" vertical="center" wrapText="1"/>
      <protection hidden="1"/>
    </xf>
    <xf numFmtId="0" fontId="12" fillId="4" borderId="26" xfId="0" applyFont="1" applyFill="1" applyBorder="1" applyAlignment="1" applyProtection="1">
      <alignment horizontal="center" vertical="center" wrapText="1"/>
      <protection hidden="1"/>
    </xf>
    <xf numFmtId="0" fontId="12" fillId="4" borderId="27" xfId="0" applyFont="1" applyFill="1" applyBorder="1" applyAlignment="1" applyProtection="1">
      <alignment horizontal="center" vertical="center" wrapText="1"/>
      <protection hidden="1"/>
    </xf>
    <xf numFmtId="0" fontId="5" fillId="0" borderId="17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0" fontId="5" fillId="0" borderId="18" xfId="0" applyFont="1" applyFill="1" applyBorder="1" applyAlignment="1" applyProtection="1">
      <alignment horizontal="center" vertical="center" wrapText="1"/>
      <protection hidden="1"/>
    </xf>
    <xf numFmtId="0" fontId="5" fillId="0" borderId="16" xfId="0" applyFont="1" applyFill="1" applyBorder="1" applyAlignment="1" applyProtection="1">
      <alignment horizontal="center" vertical="center" wrapText="1"/>
      <protection hidden="1"/>
    </xf>
    <xf numFmtId="0" fontId="5" fillId="0" borderId="7" xfId="0" applyFont="1" applyFill="1" applyBorder="1" applyAlignment="1" applyProtection="1">
      <alignment horizontal="center" vertical="center" wrapText="1"/>
      <protection hidden="1"/>
    </xf>
    <xf numFmtId="0" fontId="5" fillId="0" borderId="13" xfId="0" applyFont="1" applyFill="1" applyBorder="1" applyAlignment="1" applyProtection="1">
      <alignment horizontal="center" vertical="center" wrapText="1"/>
      <protection hidden="1"/>
    </xf>
    <xf numFmtId="0" fontId="5" fillId="0" borderId="40" xfId="0" applyFont="1" applyBorder="1" applyAlignment="1" applyProtection="1">
      <alignment horizontal="center" vertical="center" wrapText="1"/>
      <protection hidden="1"/>
    </xf>
    <xf numFmtId="0" fontId="5" fillId="0" borderId="41" xfId="0" applyFont="1" applyBorder="1" applyAlignment="1" applyProtection="1">
      <alignment horizontal="center" vertical="center" wrapText="1"/>
      <protection hidden="1"/>
    </xf>
    <xf numFmtId="0" fontId="5" fillId="0" borderId="42" xfId="0" applyFont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1" fillId="0" borderId="0" xfId="0" applyFont="1" applyAlignment="1">
      <alignment horizontal="right"/>
    </xf>
    <xf numFmtId="0" fontId="7" fillId="5" borderId="8" xfId="0" applyFont="1" applyFill="1" applyBorder="1" applyAlignment="1" applyProtection="1">
      <alignment horizontal="center" vertical="center"/>
      <protection hidden="1"/>
    </xf>
    <xf numFmtId="0" fontId="7" fillId="5" borderId="4" xfId="0" applyFont="1" applyFill="1" applyBorder="1" applyAlignment="1" applyProtection="1">
      <alignment horizontal="center" vertical="center"/>
      <protection hidden="1"/>
    </xf>
    <xf numFmtId="0" fontId="7" fillId="5" borderId="16" xfId="0" applyFont="1" applyFill="1" applyBorder="1" applyAlignment="1" applyProtection="1">
      <alignment horizontal="center" vertical="center" wrapText="1"/>
      <protection hidden="1"/>
    </xf>
    <xf numFmtId="0" fontId="7" fillId="5" borderId="7" xfId="0" applyFont="1" applyFill="1" applyBorder="1" applyAlignment="1" applyProtection="1">
      <alignment horizontal="center" vertical="center" wrapText="1"/>
      <protection hidden="1"/>
    </xf>
    <xf numFmtId="0" fontId="7" fillId="5" borderId="13" xfId="0" applyFont="1" applyFill="1" applyBorder="1" applyAlignment="1" applyProtection="1">
      <alignment horizontal="center" vertical="center" wrapText="1"/>
      <protection hidden="1"/>
    </xf>
    <xf numFmtId="0" fontId="7" fillId="5" borderId="19" xfId="0" applyFont="1" applyFill="1" applyBorder="1" applyAlignment="1" applyProtection="1">
      <alignment horizontal="center" vertical="center" wrapText="1"/>
      <protection hidden="1"/>
    </xf>
    <xf numFmtId="0" fontId="7" fillId="5" borderId="12" xfId="0" applyFont="1" applyFill="1" applyBorder="1" applyAlignment="1" applyProtection="1">
      <alignment horizontal="center" vertical="center" wrapText="1"/>
      <protection hidden="1"/>
    </xf>
    <xf numFmtId="0" fontId="7" fillId="5" borderId="20" xfId="0" applyFont="1" applyFill="1" applyBorder="1" applyAlignment="1" applyProtection="1">
      <alignment horizontal="center" vertical="center" wrapText="1"/>
      <protection hidden="1"/>
    </xf>
    <xf numFmtId="0" fontId="35" fillId="0" borderId="0" xfId="0" applyFont="1" applyBorder="1" applyAlignment="1" applyProtection="1">
      <alignment horizontal="left" vertical="center" wrapText="1"/>
      <protection hidden="1"/>
    </xf>
    <xf numFmtId="0" fontId="21" fillId="5" borderId="49" xfId="0" applyFont="1" applyFill="1" applyBorder="1" applyAlignment="1" applyProtection="1">
      <alignment horizontal="center" vertical="center" wrapText="1"/>
      <protection hidden="1"/>
    </xf>
    <xf numFmtId="0" fontId="21" fillId="5" borderId="39" xfId="0" applyFont="1" applyFill="1" applyBorder="1" applyAlignment="1" applyProtection="1">
      <alignment horizontal="center" vertical="center" wrapText="1"/>
      <protection hidden="1"/>
    </xf>
    <xf numFmtId="0" fontId="9" fillId="4" borderId="25" xfId="0" applyFont="1" applyFill="1" applyBorder="1" applyAlignment="1" applyProtection="1">
      <alignment horizontal="center" vertical="center"/>
      <protection hidden="1"/>
    </xf>
    <xf numFmtId="0" fontId="9" fillId="4" borderId="26" xfId="0" applyFont="1" applyFill="1" applyBorder="1" applyAlignment="1" applyProtection="1">
      <alignment horizontal="center" vertical="center"/>
      <protection hidden="1"/>
    </xf>
    <xf numFmtId="0" fontId="9" fillId="4" borderId="27" xfId="0" applyFont="1" applyFill="1" applyBorder="1" applyAlignment="1" applyProtection="1">
      <alignment horizontal="center" vertical="center"/>
      <protection hidden="1"/>
    </xf>
    <xf numFmtId="0" fontId="7" fillId="5" borderId="9" xfId="0" applyFont="1" applyFill="1" applyBorder="1" applyAlignment="1" applyProtection="1">
      <alignment horizontal="center" vertical="center" wrapText="1"/>
      <protection hidden="1"/>
    </xf>
    <xf numFmtId="0" fontId="7" fillId="5" borderId="6" xfId="0" applyFont="1" applyFill="1" applyBorder="1" applyAlignment="1" applyProtection="1">
      <alignment horizontal="center" vertical="center" wrapText="1"/>
      <protection hidden="1"/>
    </xf>
    <xf numFmtId="0" fontId="8" fillId="0" borderId="23" xfId="0" applyFont="1" applyFill="1" applyBorder="1" applyAlignment="1" applyProtection="1">
      <alignment horizontal="center" vertical="center" wrapText="1"/>
      <protection hidden="1"/>
    </xf>
    <xf numFmtId="0" fontId="8" fillId="0" borderId="30" xfId="0" applyFont="1" applyFill="1" applyBorder="1" applyAlignment="1" applyProtection="1">
      <alignment horizontal="center" vertical="center" wrapText="1"/>
      <protection hidden="1"/>
    </xf>
    <xf numFmtId="0" fontId="8" fillId="0" borderId="24" xfId="0" applyFont="1" applyFill="1" applyBorder="1" applyAlignment="1" applyProtection="1">
      <alignment horizontal="center" vertical="center" wrapText="1"/>
      <protection hidden="1"/>
    </xf>
    <xf numFmtId="0" fontId="18" fillId="0" borderId="17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Border="1" applyAlignment="1" applyProtection="1">
      <alignment horizontal="center" vertical="center" wrapText="1"/>
      <protection hidden="1"/>
    </xf>
    <xf numFmtId="0" fontId="18" fillId="0" borderId="18" xfId="0" applyFont="1" applyFill="1" applyBorder="1" applyAlignment="1" applyProtection="1">
      <alignment horizontal="center" vertical="center" wrapText="1"/>
      <protection hidden="1"/>
    </xf>
    <xf numFmtId="0" fontId="8" fillId="0" borderId="14" xfId="0" applyFont="1" applyFill="1" applyBorder="1" applyAlignment="1" applyProtection="1">
      <alignment horizontal="center" vertical="center" wrapText="1"/>
      <protection hidden="1"/>
    </xf>
    <xf numFmtId="0" fontId="8" fillId="0" borderId="28" xfId="0" applyFont="1" applyFill="1" applyBorder="1" applyAlignment="1" applyProtection="1">
      <alignment horizontal="center" vertical="center" wrapText="1"/>
      <protection hidden="1"/>
    </xf>
    <xf numFmtId="0" fontId="8" fillId="0" borderId="15" xfId="0" applyFont="1" applyFill="1" applyBorder="1" applyAlignment="1" applyProtection="1">
      <alignment horizontal="center" vertical="center" wrapText="1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33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40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4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42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left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7" fillId="6" borderId="8" xfId="0" applyFont="1" applyFill="1" applyBorder="1" applyAlignment="1" applyProtection="1">
      <alignment horizontal="center" vertical="center"/>
      <protection hidden="1"/>
    </xf>
    <xf numFmtId="0" fontId="7" fillId="6" borderId="4" xfId="0" applyFont="1" applyFill="1" applyBorder="1" applyAlignment="1" applyProtection="1">
      <alignment horizontal="center" vertical="center"/>
      <protection hidden="1"/>
    </xf>
    <xf numFmtId="0" fontId="7" fillId="6" borderId="16" xfId="0" applyFont="1" applyFill="1" applyBorder="1" applyAlignment="1" applyProtection="1">
      <alignment horizontal="center" vertical="center" wrapText="1"/>
      <protection hidden="1"/>
    </xf>
    <xf numFmtId="0" fontId="7" fillId="6" borderId="7" xfId="0" applyFont="1" applyFill="1" applyBorder="1" applyAlignment="1" applyProtection="1">
      <alignment horizontal="center" vertical="center" wrapText="1"/>
      <protection hidden="1"/>
    </xf>
    <xf numFmtId="0" fontId="7" fillId="6" borderId="13" xfId="0" applyFont="1" applyFill="1" applyBorder="1" applyAlignment="1" applyProtection="1">
      <alignment horizontal="center" vertical="center" wrapText="1"/>
      <protection hidden="1"/>
    </xf>
    <xf numFmtId="0" fontId="7" fillId="6" borderId="19" xfId="0" applyFont="1" applyFill="1" applyBorder="1" applyAlignment="1" applyProtection="1">
      <alignment horizontal="center" vertical="center" wrapText="1"/>
      <protection hidden="1"/>
    </xf>
    <xf numFmtId="0" fontId="7" fillId="6" borderId="12" xfId="0" applyFont="1" applyFill="1" applyBorder="1" applyAlignment="1" applyProtection="1">
      <alignment horizontal="center" vertical="center" wrapText="1"/>
      <protection hidden="1"/>
    </xf>
    <xf numFmtId="0" fontId="7" fillId="6" borderId="20" xfId="0" applyFont="1" applyFill="1" applyBorder="1" applyAlignment="1" applyProtection="1">
      <alignment horizontal="center" vertical="center" wrapText="1"/>
      <protection hidden="1"/>
    </xf>
    <xf numFmtId="0" fontId="7" fillId="6" borderId="9" xfId="0" applyFont="1" applyFill="1" applyBorder="1" applyAlignment="1" applyProtection="1">
      <alignment horizontal="center" vertical="center" wrapText="1"/>
      <protection hidden="1"/>
    </xf>
    <xf numFmtId="0" fontId="7" fillId="6" borderId="6" xfId="0" applyFont="1" applyFill="1" applyBorder="1" applyAlignment="1" applyProtection="1">
      <alignment horizontal="center" vertical="center" wrapText="1"/>
      <protection hidden="1"/>
    </xf>
    <xf numFmtId="49" fontId="8" fillId="20" borderId="10" xfId="0" applyNumberFormat="1" applyFont="1" applyFill="1" applyBorder="1" applyAlignment="1" applyProtection="1">
      <alignment horizontal="center" vertical="center" wrapText="1"/>
      <protection hidden="1"/>
    </xf>
    <xf numFmtId="49" fontId="8" fillId="20" borderId="43" xfId="0" applyNumberFormat="1" applyFont="1" applyFill="1" applyBorder="1" applyAlignment="1" applyProtection="1">
      <alignment horizontal="center" vertical="center" wrapText="1"/>
      <protection hidden="1"/>
    </xf>
    <xf numFmtId="49" fontId="8" fillId="20" borderId="1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10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43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left" vertical="top" wrapText="1"/>
      <protection hidden="1"/>
    </xf>
    <xf numFmtId="0" fontId="7" fillId="11" borderId="8" xfId="0" applyFont="1" applyFill="1" applyBorder="1" applyAlignment="1" applyProtection="1">
      <alignment horizontal="center" vertical="center"/>
      <protection hidden="1"/>
    </xf>
    <xf numFmtId="0" fontId="7" fillId="11" borderId="4" xfId="0" applyFont="1" applyFill="1" applyBorder="1" applyAlignment="1" applyProtection="1">
      <alignment horizontal="center" vertical="center"/>
      <protection hidden="1"/>
    </xf>
    <xf numFmtId="0" fontId="7" fillId="11" borderId="16" xfId="0" applyFont="1" applyFill="1" applyBorder="1" applyAlignment="1" applyProtection="1">
      <alignment horizontal="center" vertical="center" wrapText="1"/>
      <protection hidden="1"/>
    </xf>
    <xf numFmtId="0" fontId="7" fillId="11" borderId="7" xfId="0" applyFont="1" applyFill="1" applyBorder="1" applyAlignment="1" applyProtection="1">
      <alignment horizontal="center" vertical="center" wrapText="1"/>
      <protection hidden="1"/>
    </xf>
    <xf numFmtId="0" fontId="7" fillId="11" borderId="13" xfId="0" applyFont="1" applyFill="1" applyBorder="1" applyAlignment="1" applyProtection="1">
      <alignment horizontal="center" vertical="center" wrapText="1"/>
      <protection hidden="1"/>
    </xf>
    <xf numFmtId="0" fontId="7" fillId="11" borderId="19" xfId="0" applyFont="1" applyFill="1" applyBorder="1" applyAlignment="1" applyProtection="1">
      <alignment horizontal="center" vertical="center" wrapText="1"/>
      <protection hidden="1"/>
    </xf>
    <xf numFmtId="0" fontId="7" fillId="11" borderId="12" xfId="0" applyFont="1" applyFill="1" applyBorder="1" applyAlignment="1" applyProtection="1">
      <alignment horizontal="center" vertical="center" wrapText="1"/>
      <protection hidden="1"/>
    </xf>
    <xf numFmtId="0" fontId="7" fillId="11" borderId="20" xfId="0" applyFont="1" applyFill="1" applyBorder="1" applyAlignment="1" applyProtection="1">
      <alignment horizontal="center" vertical="center" wrapText="1"/>
      <protection hidden="1"/>
    </xf>
    <xf numFmtId="0" fontId="7" fillId="11" borderId="9" xfId="0" applyFont="1" applyFill="1" applyBorder="1" applyAlignment="1" applyProtection="1">
      <alignment horizontal="center" vertical="center" wrapText="1"/>
      <protection hidden="1"/>
    </xf>
    <xf numFmtId="0" fontId="7" fillId="11" borderId="6" xfId="0" applyFont="1" applyFill="1" applyBorder="1" applyAlignment="1" applyProtection="1">
      <alignment horizontal="center" vertical="center" wrapText="1"/>
      <protection hidden="1"/>
    </xf>
    <xf numFmtId="0" fontId="5" fillId="0" borderId="22" xfId="0" applyFont="1" applyFill="1" applyBorder="1" applyAlignment="1" applyProtection="1">
      <alignment horizontal="center" vertical="center" wrapText="1"/>
      <protection hidden="1"/>
    </xf>
    <xf numFmtId="0" fontId="5" fillId="0" borderId="28" xfId="0" applyFont="1" applyFill="1" applyBorder="1" applyAlignment="1" applyProtection="1">
      <alignment horizontal="center" vertical="center" wrapText="1"/>
      <protection hidden="1"/>
    </xf>
    <xf numFmtId="0" fontId="5" fillId="0" borderId="14" xfId="0" applyFont="1" applyFill="1" applyBorder="1" applyAlignment="1" applyProtection="1">
      <alignment horizontal="center" vertical="center" wrapText="1"/>
      <protection hidden="1"/>
    </xf>
    <xf numFmtId="0" fontId="5" fillId="0" borderId="15" xfId="0" applyFont="1" applyFill="1" applyBorder="1" applyAlignment="1" applyProtection="1">
      <alignment horizontal="center" vertical="center" wrapText="1"/>
      <protection hidden="1"/>
    </xf>
    <xf numFmtId="0" fontId="5" fillId="0" borderId="19" xfId="0" applyFont="1" applyFill="1" applyBorder="1" applyAlignment="1" applyProtection="1">
      <alignment horizontal="center" vertical="center" wrapText="1"/>
      <protection hidden="1"/>
    </xf>
    <xf numFmtId="0" fontId="5" fillId="0" borderId="12" xfId="0" applyFont="1" applyFill="1" applyBorder="1" applyAlignment="1" applyProtection="1">
      <alignment horizontal="center" vertical="center" wrapText="1"/>
      <protection hidden="1"/>
    </xf>
    <xf numFmtId="0" fontId="5" fillId="0" borderId="20" xfId="0" applyFont="1" applyFill="1" applyBorder="1" applyAlignment="1" applyProtection="1">
      <alignment horizontal="center" vertical="center" wrapText="1"/>
      <protection hidden="1"/>
    </xf>
    <xf numFmtId="0" fontId="5" fillId="0" borderId="17" xfId="0" quotePrefix="1" applyFont="1" applyFill="1" applyBorder="1" applyAlignment="1" applyProtection="1">
      <alignment horizontal="left" vertical="center" wrapText="1"/>
      <protection hidden="1"/>
    </xf>
    <xf numFmtId="0" fontId="5" fillId="0" borderId="0" xfId="0" applyFont="1" applyFill="1" applyBorder="1" applyAlignment="1" applyProtection="1">
      <alignment horizontal="left" vertical="center" wrapText="1"/>
      <protection hidden="1"/>
    </xf>
    <xf numFmtId="0" fontId="5" fillId="0" borderId="18" xfId="0" applyFont="1" applyFill="1" applyBorder="1" applyAlignment="1" applyProtection="1">
      <alignment horizontal="left" vertical="center" wrapText="1"/>
      <protection hidden="1"/>
    </xf>
    <xf numFmtId="0" fontId="5" fillId="0" borderId="17" xfId="0" applyFont="1" applyFill="1" applyBorder="1" applyAlignment="1" applyProtection="1">
      <alignment horizontal="left" vertical="center" wrapText="1"/>
      <protection hidden="1"/>
    </xf>
    <xf numFmtId="0" fontId="34" fillId="0" borderId="0" xfId="0" applyFont="1" applyAlignment="1" applyProtection="1">
      <alignment horizontal="left" vertical="top" wrapText="1"/>
      <protection hidden="1"/>
    </xf>
    <xf numFmtId="0" fontId="34" fillId="0" borderId="12" xfId="0" applyFont="1" applyBorder="1" applyAlignment="1" applyProtection="1">
      <alignment horizontal="left" vertical="top" wrapText="1"/>
      <protection hidden="1"/>
    </xf>
    <xf numFmtId="0" fontId="28" fillId="3" borderId="49" xfId="0" applyFont="1" applyFill="1" applyBorder="1" applyAlignment="1" applyProtection="1">
      <alignment horizontal="center" vertical="center"/>
      <protection hidden="1"/>
    </xf>
    <xf numFmtId="0" fontId="28" fillId="3" borderId="50" xfId="0" applyFont="1" applyFill="1" applyBorder="1" applyAlignment="1" applyProtection="1">
      <alignment horizontal="center" vertical="center"/>
      <protection hidden="1"/>
    </xf>
    <xf numFmtId="0" fontId="5" fillId="0" borderId="40" xfId="0" applyFont="1" applyFill="1" applyBorder="1" applyAlignment="1" applyProtection="1">
      <alignment horizontal="center" vertical="center" wrapText="1"/>
      <protection hidden="1"/>
    </xf>
    <xf numFmtId="0" fontId="5" fillId="0" borderId="41" xfId="0" applyFont="1" applyFill="1" applyBorder="1" applyAlignment="1" applyProtection="1">
      <alignment horizontal="center" vertical="center" wrapText="1"/>
      <protection hidden="1"/>
    </xf>
    <xf numFmtId="0" fontId="5" fillId="0" borderId="42" xfId="0" applyFont="1" applyFill="1" applyBorder="1" applyAlignment="1" applyProtection="1">
      <alignment horizontal="center" vertical="center" wrapText="1"/>
      <protection hidden="1"/>
    </xf>
    <xf numFmtId="1" fontId="9" fillId="4" borderId="25" xfId="0" applyNumberFormat="1" applyFont="1" applyFill="1" applyBorder="1" applyAlignment="1" applyProtection="1">
      <alignment horizontal="center" vertical="center"/>
      <protection hidden="1"/>
    </xf>
    <xf numFmtId="1" fontId="9" fillId="4" borderId="26" xfId="0" applyNumberFormat="1" applyFont="1" applyFill="1" applyBorder="1" applyAlignment="1" applyProtection="1">
      <alignment horizontal="center" vertical="center"/>
      <protection hidden="1"/>
    </xf>
    <xf numFmtId="1" fontId="9" fillId="4" borderId="27" xfId="0" applyNumberFormat="1" applyFont="1" applyFill="1" applyBorder="1" applyAlignment="1" applyProtection="1">
      <alignment horizontal="center" vertical="center"/>
      <protection hidden="1"/>
    </xf>
    <xf numFmtId="0" fontId="27" fillId="4" borderId="25" xfId="0" applyFont="1" applyFill="1" applyBorder="1" applyAlignment="1" applyProtection="1">
      <alignment horizontal="center" vertical="center"/>
      <protection hidden="1"/>
    </xf>
    <xf numFmtId="0" fontId="27" fillId="4" borderId="26" xfId="0" applyFont="1" applyFill="1" applyBorder="1" applyAlignment="1" applyProtection="1">
      <alignment horizontal="center" vertical="center"/>
      <protection hidden="1"/>
    </xf>
    <xf numFmtId="0" fontId="27" fillId="4" borderId="27" xfId="0" applyFont="1" applyFill="1" applyBorder="1" applyAlignment="1" applyProtection="1">
      <alignment horizontal="center" vertical="center"/>
      <protection hidden="1"/>
    </xf>
    <xf numFmtId="49" fontId="8" fillId="0" borderId="17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22" xfId="0" applyFont="1" applyFill="1" applyBorder="1" applyAlignment="1" applyProtection="1">
      <alignment horizontal="center" vertical="center" wrapText="1"/>
      <protection hidden="1"/>
    </xf>
    <xf numFmtId="0" fontId="18" fillId="0" borderId="1" xfId="0" applyFont="1" applyFill="1" applyBorder="1" applyAlignment="1" applyProtection="1">
      <alignment horizontal="center" vertical="center" wrapText="1"/>
      <protection hidden="1"/>
    </xf>
    <xf numFmtId="0" fontId="7" fillId="3" borderId="8" xfId="0" applyFont="1" applyFill="1" applyBorder="1" applyAlignment="1" applyProtection="1">
      <alignment horizontal="center" vertical="center"/>
      <protection hidden="1"/>
    </xf>
    <xf numFmtId="0" fontId="7" fillId="3" borderId="4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 wrapText="1"/>
      <protection hidden="1"/>
    </xf>
    <xf numFmtId="0" fontId="7" fillId="3" borderId="6" xfId="0" applyFont="1" applyFill="1" applyBorder="1" applyAlignment="1" applyProtection="1">
      <alignment horizontal="center" vertical="center" wrapText="1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0" fontId="7" fillId="3" borderId="6" xfId="0" applyFont="1" applyFill="1" applyBorder="1" applyAlignment="1" applyProtection="1">
      <alignment horizontal="center" vertical="center"/>
      <protection hidden="1"/>
    </xf>
    <xf numFmtId="0" fontId="28" fillId="4" borderId="25" xfId="0" applyFont="1" applyFill="1" applyBorder="1" applyAlignment="1" applyProtection="1">
      <alignment horizontal="center" vertical="center"/>
      <protection hidden="1"/>
    </xf>
    <xf numFmtId="0" fontId="28" fillId="4" borderId="26" xfId="0" applyFont="1" applyFill="1" applyBorder="1" applyAlignment="1" applyProtection="1">
      <alignment horizontal="center" vertical="center"/>
      <protection hidden="1"/>
    </xf>
    <xf numFmtId="0" fontId="28" fillId="4" borderId="27" xfId="0" applyFont="1" applyFill="1" applyBorder="1" applyAlignment="1" applyProtection="1">
      <alignment horizontal="center" vertical="center"/>
      <protection hidden="1"/>
    </xf>
    <xf numFmtId="0" fontId="17" fillId="0" borderId="5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5" fillId="0" borderId="6" xfId="0" applyFont="1" applyBorder="1" applyAlignment="1" applyProtection="1">
      <alignment horizontal="center" vertical="center" wrapText="1"/>
      <protection hidden="1"/>
    </xf>
    <xf numFmtId="1" fontId="27" fillId="4" borderId="39" xfId="0" applyNumberFormat="1" applyFont="1" applyFill="1" applyBorder="1" applyAlignment="1" applyProtection="1">
      <alignment horizontal="center" vertical="center"/>
      <protection hidden="1"/>
    </xf>
    <xf numFmtId="1" fontId="27" fillId="4" borderId="12" xfId="0" applyNumberFormat="1" applyFont="1" applyFill="1" applyBorder="1" applyAlignment="1" applyProtection="1">
      <alignment horizontal="center" vertical="center"/>
      <protection hidden="1"/>
    </xf>
    <xf numFmtId="1" fontId="27" fillId="4" borderId="38" xfId="0" applyNumberFormat="1" applyFont="1" applyFill="1" applyBorder="1" applyAlignment="1" applyProtection="1">
      <alignment horizontal="center" vertical="center"/>
      <protection hidden="1"/>
    </xf>
    <xf numFmtId="0" fontId="5" fillId="0" borderId="5" xfId="0" applyFont="1" applyFill="1" applyBorder="1" applyAlignment="1" applyProtection="1">
      <alignment horizontal="center" vertical="center" wrapText="1"/>
      <protection hidden="1"/>
    </xf>
    <xf numFmtId="0" fontId="27" fillId="4" borderId="51" xfId="0" applyFont="1" applyFill="1" applyBorder="1" applyAlignment="1" applyProtection="1">
      <alignment horizontal="center" vertical="center"/>
      <protection hidden="1"/>
    </xf>
    <xf numFmtId="0" fontId="27" fillId="4" borderId="52" xfId="0" applyFont="1" applyFill="1" applyBorder="1" applyAlignment="1" applyProtection="1">
      <alignment horizontal="center" vertical="center"/>
      <protection hidden="1"/>
    </xf>
    <xf numFmtId="0" fontId="27" fillId="4" borderId="64" xfId="0" applyFont="1" applyFill="1" applyBorder="1" applyAlignment="1" applyProtection="1">
      <alignment horizontal="center" vertical="center"/>
      <protection hidden="1"/>
    </xf>
    <xf numFmtId="0" fontId="5" fillId="0" borderId="45" xfId="0" applyFont="1" applyBorder="1" applyAlignment="1" applyProtection="1">
      <alignment horizontal="center" vertical="center" wrapText="1"/>
      <protection hidden="1"/>
    </xf>
    <xf numFmtId="0" fontId="5" fillId="0" borderId="26" xfId="0" applyFont="1" applyBorder="1" applyAlignment="1" applyProtection="1">
      <alignment horizontal="center" vertical="center" wrapText="1"/>
      <protection hidden="1"/>
    </xf>
    <xf numFmtId="0" fontId="5" fillId="0" borderId="46" xfId="0" applyFont="1" applyBorder="1" applyAlignment="1" applyProtection="1">
      <alignment horizontal="center" vertical="center" wrapText="1"/>
      <protection hidden="1"/>
    </xf>
    <xf numFmtId="0" fontId="18" fillId="0" borderId="31" xfId="0" applyFont="1" applyFill="1" applyBorder="1" applyAlignment="1" applyProtection="1">
      <alignment horizontal="center" vertical="center" wrapText="1"/>
      <protection hidden="1"/>
    </xf>
    <xf numFmtId="1" fontId="27" fillId="4" borderId="57" xfId="0" applyNumberFormat="1" applyFont="1" applyFill="1" applyBorder="1" applyAlignment="1" applyProtection="1">
      <alignment horizontal="center" vertical="center"/>
      <protection hidden="1"/>
    </xf>
    <xf numFmtId="1" fontId="27" fillId="4" borderId="7" xfId="0" applyNumberFormat="1" applyFont="1" applyFill="1" applyBorder="1" applyAlignment="1" applyProtection="1">
      <alignment horizontal="center" vertical="center"/>
      <protection hidden="1"/>
    </xf>
    <xf numFmtId="1" fontId="27" fillId="4" borderId="58" xfId="0" applyNumberFormat="1" applyFont="1" applyFill="1" applyBorder="1" applyAlignment="1" applyProtection="1">
      <alignment horizontal="center" vertical="center"/>
      <protection hidden="1"/>
    </xf>
    <xf numFmtId="0" fontId="14" fillId="0" borderId="1" xfId="0" applyFont="1" applyFill="1" applyBorder="1" applyAlignment="1" applyProtection="1">
      <alignment horizontal="center" vertical="center" wrapText="1"/>
      <protection hidden="1"/>
    </xf>
    <xf numFmtId="0" fontId="18" fillId="0" borderId="23" xfId="0" applyFont="1" applyFill="1" applyBorder="1" applyAlignment="1" applyProtection="1">
      <alignment horizontal="center" vertical="center" wrapText="1"/>
      <protection hidden="1"/>
    </xf>
    <xf numFmtId="0" fontId="18" fillId="0" borderId="30" xfId="0" applyFont="1" applyFill="1" applyBorder="1" applyAlignment="1" applyProtection="1">
      <alignment horizontal="center" vertical="center" wrapText="1"/>
      <protection hidden="1"/>
    </xf>
    <xf numFmtId="0" fontId="18" fillId="0" borderId="24" xfId="0" applyFont="1" applyFill="1" applyBorder="1" applyAlignment="1" applyProtection="1">
      <alignment horizontal="center" vertical="center" wrapText="1"/>
      <protection hidden="1"/>
    </xf>
    <xf numFmtId="0" fontId="5" fillId="0" borderId="10" xfId="0" applyFont="1" applyFill="1" applyBorder="1" applyAlignment="1" applyProtection="1">
      <alignment horizontal="center" vertical="center"/>
      <protection hidden="1"/>
    </xf>
    <xf numFmtId="0" fontId="5" fillId="0" borderId="43" xfId="0" applyFont="1" applyFill="1" applyBorder="1" applyAlignment="1" applyProtection="1">
      <alignment horizontal="center" vertical="center"/>
      <protection hidden="1"/>
    </xf>
    <xf numFmtId="0" fontId="5" fillId="0" borderId="11" xfId="0" applyFont="1" applyFill="1" applyBorder="1" applyAlignment="1" applyProtection="1">
      <alignment horizontal="center" vertical="center"/>
      <protection hidden="1"/>
    </xf>
    <xf numFmtId="49" fontId="8" fillId="0" borderId="14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8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15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3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30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4" xfId="0" applyNumberFormat="1" applyFont="1" applyFill="1" applyBorder="1" applyAlignment="1" applyProtection="1">
      <alignment horizontal="center" vertical="center" wrapText="1"/>
      <protection hidden="1"/>
    </xf>
    <xf numFmtId="0" fontId="9" fillId="4" borderId="39" xfId="0" applyFont="1" applyFill="1" applyBorder="1" applyAlignment="1" applyProtection="1">
      <alignment horizontal="center" vertical="center" wrapText="1"/>
      <protection hidden="1"/>
    </xf>
    <xf numFmtId="0" fontId="9" fillId="4" borderId="12" xfId="0" applyFont="1" applyFill="1" applyBorder="1" applyAlignment="1" applyProtection="1">
      <alignment horizontal="center" vertical="center" wrapText="1"/>
      <protection hidden="1"/>
    </xf>
    <xf numFmtId="0" fontId="9" fillId="4" borderId="38" xfId="0" applyFont="1" applyFill="1" applyBorder="1" applyAlignment="1" applyProtection="1">
      <alignment horizontal="center" vertical="center" wrapText="1"/>
      <protection hidden="1"/>
    </xf>
    <xf numFmtId="0" fontId="17" fillId="0" borderId="33" xfId="0" applyFont="1" applyFill="1" applyBorder="1" applyAlignment="1" applyProtection="1">
      <alignment horizontal="center" vertical="center" wrapText="1"/>
      <protection hidden="1"/>
    </xf>
    <xf numFmtId="0" fontId="17" fillId="0" borderId="40" xfId="0" applyFont="1" applyFill="1" applyBorder="1" applyAlignment="1" applyProtection="1">
      <alignment horizontal="center" wrapText="1"/>
      <protection hidden="1"/>
    </xf>
    <xf numFmtId="0" fontId="17" fillId="0" borderId="41" xfId="0" applyFont="1" applyFill="1" applyBorder="1" applyAlignment="1" applyProtection="1">
      <alignment horizontal="center" wrapText="1"/>
      <protection hidden="1"/>
    </xf>
    <xf numFmtId="0" fontId="17" fillId="0" borderId="42" xfId="0" applyFont="1" applyFill="1" applyBorder="1" applyAlignment="1" applyProtection="1">
      <alignment horizontal="center" wrapText="1"/>
      <protection hidden="1"/>
    </xf>
    <xf numFmtId="0" fontId="17" fillId="0" borderId="41" xfId="0" applyFont="1" applyFill="1" applyBorder="1" applyAlignment="1" applyProtection="1">
      <alignment horizontal="center" vertical="center" wrapText="1"/>
      <protection hidden="1"/>
    </xf>
    <xf numFmtId="0" fontId="17" fillId="0" borderId="10" xfId="0" applyFont="1" applyFill="1" applyBorder="1" applyAlignment="1" applyProtection="1">
      <alignment horizontal="center" vertical="top" wrapText="1"/>
      <protection hidden="1"/>
    </xf>
    <xf numFmtId="0" fontId="17" fillId="0" borderId="43" xfId="0" applyFont="1" applyFill="1" applyBorder="1" applyAlignment="1" applyProtection="1">
      <alignment horizontal="center" vertical="top" wrapText="1"/>
      <protection hidden="1"/>
    </xf>
    <xf numFmtId="0" fontId="17" fillId="0" borderId="11" xfId="0" applyFont="1" applyFill="1" applyBorder="1" applyAlignment="1" applyProtection="1">
      <alignment horizontal="center" vertical="top" wrapText="1"/>
      <protection hidden="1"/>
    </xf>
    <xf numFmtId="0" fontId="17" fillId="0" borderId="56" xfId="0" applyFont="1" applyFill="1" applyBorder="1" applyAlignment="1" applyProtection="1">
      <alignment horizontal="center" wrapText="1"/>
      <protection hidden="1"/>
    </xf>
    <xf numFmtId="0" fontId="17" fillId="0" borderId="65" xfId="0" applyFont="1" applyFill="1" applyBorder="1" applyAlignment="1" applyProtection="1">
      <alignment horizontal="center" wrapText="1"/>
      <protection hidden="1"/>
    </xf>
    <xf numFmtId="0" fontId="17" fillId="0" borderId="66" xfId="0" applyFont="1" applyFill="1" applyBorder="1" applyAlignment="1" applyProtection="1">
      <alignment horizontal="center" wrapText="1"/>
      <protection hidden="1"/>
    </xf>
    <xf numFmtId="0" fontId="5" fillId="0" borderId="22" xfId="0" applyFont="1" applyBorder="1" applyAlignment="1" applyProtection="1">
      <alignment horizontal="center"/>
      <protection hidden="1"/>
    </xf>
    <xf numFmtId="0" fontId="0" fillId="0" borderId="31" xfId="0" applyFont="1" applyFill="1" applyBorder="1" applyAlignment="1" applyProtection="1">
      <alignment horizontal="center" vertical="center" wrapText="1"/>
      <protection hidden="1"/>
    </xf>
    <xf numFmtId="49" fontId="18" fillId="0" borderId="22" xfId="0" applyNumberFormat="1" applyFont="1" applyFill="1" applyBorder="1" applyAlignment="1" applyProtection="1">
      <alignment horizontal="center" vertical="center" wrapText="1"/>
      <protection hidden="1"/>
    </xf>
    <xf numFmtId="49" fontId="1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58" fillId="4" borderId="25" xfId="0" applyFont="1" applyFill="1" applyBorder="1" applyAlignment="1" applyProtection="1">
      <alignment horizontal="center" vertical="center" wrapText="1"/>
      <protection hidden="1"/>
    </xf>
    <xf numFmtId="0" fontId="57" fillId="4" borderId="26" xfId="0" applyFont="1" applyFill="1" applyBorder="1" applyAlignment="1" applyProtection="1">
      <alignment horizontal="center" vertical="center" wrapText="1"/>
      <protection hidden="1"/>
    </xf>
    <xf numFmtId="0" fontId="57" fillId="4" borderId="27" xfId="0" applyFont="1" applyFill="1" applyBorder="1" applyAlignment="1" applyProtection="1">
      <alignment horizontal="center" vertical="center" wrapText="1"/>
      <protection hidden="1"/>
    </xf>
    <xf numFmtId="0" fontId="34" fillId="0" borderId="12" xfId="0" applyFont="1" applyBorder="1" applyAlignment="1" applyProtection="1">
      <alignment horizontal="left" vertical="center" wrapText="1"/>
      <protection hidden="1"/>
    </xf>
    <xf numFmtId="0" fontId="7" fillId="7" borderId="9" xfId="0" applyFont="1" applyFill="1" applyBorder="1" applyAlignment="1" applyProtection="1">
      <alignment horizontal="center" vertical="center" wrapText="1"/>
      <protection hidden="1"/>
    </xf>
    <xf numFmtId="0" fontId="7" fillId="7" borderId="6" xfId="0" applyFont="1" applyFill="1" applyBorder="1" applyAlignment="1" applyProtection="1">
      <alignment horizontal="center" vertical="center" wrapText="1"/>
      <protection hidden="1"/>
    </xf>
    <xf numFmtId="0" fontId="9" fillId="4" borderId="39" xfId="0" applyFont="1" applyFill="1" applyBorder="1" applyAlignment="1" applyProtection="1">
      <alignment horizontal="center" vertical="center"/>
      <protection hidden="1"/>
    </xf>
    <xf numFmtId="0" fontId="9" fillId="4" borderId="12" xfId="0" applyFont="1" applyFill="1" applyBorder="1" applyAlignment="1" applyProtection="1">
      <alignment horizontal="center" vertical="center"/>
      <protection hidden="1"/>
    </xf>
    <xf numFmtId="0" fontId="9" fillId="4" borderId="38" xfId="0" applyFont="1" applyFill="1" applyBorder="1" applyAlignment="1" applyProtection="1">
      <alignment horizontal="center" vertical="center"/>
      <protection hidden="1"/>
    </xf>
    <xf numFmtId="0" fontId="7" fillId="7" borderId="8" xfId="0" applyFont="1" applyFill="1" applyBorder="1" applyAlignment="1" applyProtection="1">
      <alignment horizontal="center" vertical="center"/>
      <protection hidden="1"/>
    </xf>
    <xf numFmtId="0" fontId="7" fillId="7" borderId="4" xfId="0" applyFont="1" applyFill="1" applyBorder="1" applyAlignment="1" applyProtection="1">
      <alignment horizontal="center" vertical="center"/>
      <protection hidden="1"/>
    </xf>
    <xf numFmtId="0" fontId="7" fillId="7" borderId="16" xfId="0" applyFont="1" applyFill="1" applyBorder="1" applyAlignment="1" applyProtection="1">
      <alignment horizontal="center" vertical="center" wrapText="1"/>
      <protection hidden="1"/>
    </xf>
    <xf numFmtId="0" fontId="7" fillId="7" borderId="7" xfId="0" applyFont="1" applyFill="1" applyBorder="1" applyAlignment="1" applyProtection="1">
      <alignment horizontal="center" vertical="center" wrapText="1"/>
      <protection hidden="1"/>
    </xf>
    <xf numFmtId="0" fontId="7" fillId="7" borderId="13" xfId="0" applyFont="1" applyFill="1" applyBorder="1" applyAlignment="1" applyProtection="1">
      <alignment horizontal="center" vertical="center" wrapText="1"/>
      <protection hidden="1"/>
    </xf>
    <xf numFmtId="0" fontId="7" fillId="7" borderId="19" xfId="0" applyFont="1" applyFill="1" applyBorder="1" applyAlignment="1" applyProtection="1">
      <alignment horizontal="center" vertical="center" wrapText="1"/>
      <protection hidden="1"/>
    </xf>
    <xf numFmtId="0" fontId="7" fillId="7" borderId="12" xfId="0" applyFont="1" applyFill="1" applyBorder="1" applyAlignment="1" applyProtection="1">
      <alignment horizontal="center" vertical="center" wrapText="1"/>
      <protection hidden="1"/>
    </xf>
    <xf numFmtId="0" fontId="7" fillId="7" borderId="20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40" xfId="0" applyFont="1" applyFill="1" applyBorder="1" applyAlignment="1" applyProtection="1">
      <alignment horizontal="center" vertical="center" wrapText="1"/>
      <protection hidden="1"/>
    </xf>
    <xf numFmtId="0" fontId="8" fillId="0" borderId="41" xfId="0" applyFont="1" applyFill="1" applyBorder="1" applyAlignment="1" applyProtection="1">
      <alignment horizontal="center" vertical="center" wrapText="1"/>
      <protection hidden="1"/>
    </xf>
    <xf numFmtId="0" fontId="8" fillId="0" borderId="42" xfId="0" applyFont="1" applyFill="1" applyBorder="1" applyAlignment="1" applyProtection="1">
      <alignment horizontal="center" vertical="center" wrapText="1"/>
      <protection hidden="1"/>
    </xf>
    <xf numFmtId="49" fontId="8" fillId="0" borderId="31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22" xfId="0" applyFont="1" applyFill="1" applyBorder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0" fontId="9" fillId="4" borderId="54" xfId="0" applyFont="1" applyFill="1" applyBorder="1" applyAlignment="1" applyProtection="1">
      <alignment horizontal="center" vertical="center"/>
      <protection hidden="1"/>
    </xf>
    <xf numFmtId="0" fontId="9" fillId="4" borderId="33" xfId="0" applyFont="1" applyFill="1" applyBorder="1" applyAlignment="1" applyProtection="1">
      <alignment horizontal="center" vertical="center"/>
      <protection hidden="1"/>
    </xf>
    <xf numFmtId="0" fontId="9" fillId="4" borderId="55" xfId="0" applyFont="1" applyFill="1" applyBorder="1" applyAlignment="1" applyProtection="1">
      <alignment horizontal="center" vertical="center"/>
      <protection hidden="1"/>
    </xf>
    <xf numFmtId="0" fontId="8" fillId="0" borderId="5" xfId="0" applyFont="1" applyFill="1" applyBorder="1" applyAlignment="1" applyProtection="1">
      <alignment horizontal="center" vertical="center" wrapText="1"/>
      <protection hidden="1"/>
    </xf>
    <xf numFmtId="0" fontId="8" fillId="0" borderId="31" xfId="0" applyFont="1" applyFill="1" applyBorder="1" applyAlignment="1" applyProtection="1">
      <alignment horizontal="center" vertical="center" wrapText="1"/>
      <protection hidden="1"/>
    </xf>
    <xf numFmtId="0" fontId="48" fillId="18" borderId="9" xfId="0" applyFont="1" applyFill="1" applyBorder="1" applyAlignment="1" applyProtection="1">
      <alignment horizontal="center" vertical="center" wrapText="1"/>
      <protection hidden="1"/>
    </xf>
    <xf numFmtId="0" fontId="48" fillId="18" borderId="6" xfId="0" applyFont="1" applyFill="1" applyBorder="1" applyAlignment="1" applyProtection="1">
      <alignment horizontal="center" vertical="center" wrapText="1"/>
      <protection hidden="1"/>
    </xf>
    <xf numFmtId="0" fontId="49" fillId="18" borderId="57" xfId="0" applyFont="1" applyFill="1" applyBorder="1" applyAlignment="1" applyProtection="1">
      <alignment horizontal="center" vertical="center"/>
      <protection hidden="1"/>
    </xf>
    <xf numFmtId="0" fontId="49" fillId="18" borderId="7" xfId="0" applyFont="1" applyFill="1" applyBorder="1" applyAlignment="1" applyProtection="1">
      <alignment horizontal="center" vertical="center"/>
      <protection hidden="1"/>
    </xf>
    <xf numFmtId="0" fontId="49" fillId="18" borderId="13" xfId="0" applyFont="1" applyFill="1" applyBorder="1" applyAlignment="1" applyProtection="1">
      <alignment horizontal="center" vertical="center"/>
      <protection hidden="1"/>
    </xf>
    <xf numFmtId="0" fontId="49" fillId="18" borderId="39" xfId="0" applyFont="1" applyFill="1" applyBorder="1" applyAlignment="1" applyProtection="1">
      <alignment horizontal="center" vertical="center"/>
      <protection hidden="1"/>
    </xf>
    <xf numFmtId="0" fontId="49" fillId="18" borderId="12" xfId="0" applyFont="1" applyFill="1" applyBorder="1" applyAlignment="1" applyProtection="1">
      <alignment horizontal="center" vertical="center"/>
      <protection hidden="1"/>
    </xf>
    <xf numFmtId="0" fontId="49" fillId="18" borderId="20" xfId="0" applyFont="1" applyFill="1" applyBorder="1" applyAlignment="1" applyProtection="1">
      <alignment horizontal="center" vertical="center"/>
      <protection hidden="1"/>
    </xf>
    <xf numFmtId="0" fontId="50" fillId="0" borderId="1" xfId="0" applyFont="1" applyBorder="1" applyAlignment="1">
      <alignment horizontal="center"/>
    </xf>
    <xf numFmtId="0" fontId="51" fillId="0" borderId="1" xfId="0" applyFont="1" applyBorder="1" applyAlignment="1">
      <alignment horizontal="left"/>
    </xf>
    <xf numFmtId="0" fontId="9" fillId="4" borderId="57" xfId="0" applyFont="1" applyFill="1" applyBorder="1" applyAlignment="1" applyProtection="1">
      <alignment horizontal="center" vertical="center"/>
      <protection hidden="1"/>
    </xf>
    <xf numFmtId="0" fontId="9" fillId="4" borderId="7" xfId="0" applyFont="1" applyFill="1" applyBorder="1" applyAlignment="1" applyProtection="1">
      <alignment horizontal="center" vertical="center"/>
      <protection hidden="1"/>
    </xf>
    <xf numFmtId="0" fontId="9" fillId="4" borderId="58" xfId="0" applyFont="1" applyFill="1" applyBorder="1" applyAlignment="1" applyProtection="1">
      <alignment horizontal="center" vertical="center"/>
      <protection hidden="1"/>
    </xf>
    <xf numFmtId="0" fontId="50" fillId="0" borderId="40" xfId="0" applyFont="1" applyBorder="1" applyAlignment="1">
      <alignment horizontal="center"/>
    </xf>
    <xf numFmtId="0" fontId="50" fillId="0" borderId="41" xfId="0" applyFont="1" applyBorder="1" applyAlignment="1">
      <alignment horizontal="center"/>
    </xf>
    <xf numFmtId="0" fontId="50" fillId="0" borderId="42" xfId="0" applyFont="1" applyBorder="1" applyAlignment="1">
      <alignment horizontal="center"/>
    </xf>
    <xf numFmtId="0" fontId="51" fillId="0" borderId="5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8" xfId="0" applyBorder="1" applyAlignment="1">
      <alignment horizontal="center"/>
    </xf>
    <xf numFmtId="0" fontId="51" fillId="0" borderId="1" xfId="0" applyFont="1" applyBorder="1" applyAlignment="1">
      <alignment horizontal="left" wrapText="1"/>
    </xf>
    <xf numFmtId="3" fontId="8" fillId="0" borderId="14" xfId="0" applyNumberFormat="1" applyFont="1" applyFill="1" applyBorder="1" applyAlignment="1" applyProtection="1">
      <alignment horizontal="center" vertical="center"/>
      <protection hidden="1"/>
    </xf>
    <xf numFmtId="3" fontId="8" fillId="0" borderId="17" xfId="0" applyNumberFormat="1" applyFont="1" applyFill="1" applyBorder="1" applyAlignment="1" applyProtection="1">
      <alignment horizontal="center" vertical="center"/>
      <protection hidden="1"/>
    </xf>
    <xf numFmtId="3" fontId="8" fillId="0" borderId="23" xfId="0" applyNumberFormat="1" applyFont="1" applyFill="1" applyBorder="1" applyAlignment="1" applyProtection="1">
      <alignment horizontal="center" vertical="center"/>
      <protection hidden="1"/>
    </xf>
    <xf numFmtId="3" fontId="8" fillId="0" borderId="15" xfId="0" applyNumberFormat="1" applyFont="1" applyFill="1" applyBorder="1" applyAlignment="1" applyProtection="1">
      <alignment horizontal="center" vertical="center"/>
      <protection hidden="1"/>
    </xf>
    <xf numFmtId="3" fontId="8" fillId="0" borderId="18" xfId="0" applyNumberFormat="1" applyFont="1" applyFill="1" applyBorder="1" applyAlignment="1" applyProtection="1">
      <alignment horizontal="center" vertical="center"/>
      <protection hidden="1"/>
    </xf>
    <xf numFmtId="3" fontId="8" fillId="0" borderId="24" xfId="0" applyNumberFormat="1" applyFont="1" applyFill="1" applyBorder="1" applyAlignment="1" applyProtection="1">
      <alignment horizontal="center" vertical="center"/>
      <protection hidden="1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9" fillId="4" borderId="40" xfId="0" applyFont="1" applyFill="1" applyBorder="1" applyAlignment="1" applyProtection="1">
      <alignment horizontal="center" vertical="center"/>
      <protection hidden="1"/>
    </xf>
    <xf numFmtId="0" fontId="9" fillId="4" borderId="41" xfId="0" applyFont="1" applyFill="1" applyBorder="1" applyAlignment="1" applyProtection="1">
      <alignment horizontal="center" vertical="center"/>
      <protection hidden="1"/>
    </xf>
    <xf numFmtId="0" fontId="9" fillId="4" borderId="42" xfId="0" applyFont="1" applyFill="1" applyBorder="1" applyAlignment="1" applyProtection="1">
      <alignment horizontal="center" vertical="center"/>
      <protection hidden="1"/>
    </xf>
    <xf numFmtId="0" fontId="50" fillId="0" borderId="22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50" fillId="0" borderId="1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center"/>
    </xf>
    <xf numFmtId="0" fontId="50" fillId="0" borderId="40" xfId="0" applyFont="1" applyBorder="1" applyAlignment="1">
      <alignment horizontal="center" wrapText="1"/>
    </xf>
    <xf numFmtId="0" fontId="50" fillId="0" borderId="41" xfId="0" applyFont="1" applyBorder="1" applyAlignment="1">
      <alignment horizontal="center" wrapText="1"/>
    </xf>
    <xf numFmtId="0" fontId="50" fillId="0" borderId="42" xfId="0" applyFont="1" applyBorder="1" applyAlignment="1">
      <alignment horizontal="center" wrapText="1"/>
    </xf>
    <xf numFmtId="0" fontId="0" fillId="0" borderId="40" xfId="0" applyBorder="1" applyAlignment="1">
      <alignment horizontal="left"/>
    </xf>
    <xf numFmtId="0" fontId="0" fillId="0" borderId="41" xfId="0" applyBorder="1" applyAlignment="1">
      <alignment horizontal="left"/>
    </xf>
    <xf numFmtId="0" fontId="0" fillId="0" borderId="42" xfId="0" applyBorder="1" applyAlignment="1">
      <alignment horizontal="left"/>
    </xf>
    <xf numFmtId="0" fontId="9" fillId="0" borderId="14" xfId="0" applyFont="1" applyFill="1" applyBorder="1" applyAlignment="1" applyProtection="1">
      <alignment horizontal="center" vertical="center"/>
      <protection hidden="1"/>
    </xf>
    <xf numFmtId="0" fontId="9" fillId="0" borderId="15" xfId="0" applyFont="1" applyFill="1" applyBorder="1" applyAlignment="1" applyProtection="1">
      <alignment horizontal="center" vertical="center"/>
      <protection hidden="1"/>
    </xf>
    <xf numFmtId="0" fontId="9" fillId="0" borderId="17" xfId="0" applyFont="1" applyFill="1" applyBorder="1" applyAlignment="1" applyProtection="1">
      <alignment horizontal="center" vertical="center"/>
      <protection hidden="1"/>
    </xf>
    <xf numFmtId="0" fontId="9" fillId="0" borderId="18" xfId="0" applyFont="1" applyFill="1" applyBorder="1" applyAlignment="1" applyProtection="1">
      <alignment horizontal="center" vertical="center"/>
      <protection hidden="1"/>
    </xf>
    <xf numFmtId="0" fontId="9" fillId="0" borderId="23" xfId="0" applyFont="1" applyFill="1" applyBorder="1" applyAlignment="1" applyProtection="1">
      <alignment horizontal="center" vertical="center"/>
      <protection hidden="1"/>
    </xf>
    <xf numFmtId="0" fontId="9" fillId="0" borderId="24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4" xfId="0" applyBorder="1" applyAlignment="1">
      <alignment horizontal="center"/>
    </xf>
    <xf numFmtId="0" fontId="9" fillId="4" borderId="1" xfId="0" applyFont="1" applyFill="1" applyBorder="1" applyAlignment="1" applyProtection="1">
      <alignment horizontal="center" vertical="center"/>
      <protection hidden="1"/>
    </xf>
    <xf numFmtId="0" fontId="9" fillId="4" borderId="62" xfId="0" applyFont="1" applyFill="1" applyBorder="1" applyAlignment="1" applyProtection="1">
      <alignment horizontal="center" vertical="center"/>
      <protection hidden="1"/>
    </xf>
    <xf numFmtId="0" fontId="9" fillId="4" borderId="0" xfId="0" applyFont="1" applyFill="1" applyBorder="1" applyAlignment="1" applyProtection="1">
      <alignment horizontal="center" vertical="center"/>
      <protection hidden="1"/>
    </xf>
    <xf numFmtId="0" fontId="9" fillId="4" borderId="63" xfId="0" applyFont="1" applyFill="1" applyBorder="1" applyAlignment="1" applyProtection="1">
      <alignment horizontal="center" vertical="center"/>
      <protection hidden="1"/>
    </xf>
    <xf numFmtId="0" fontId="7" fillId="19" borderId="8" xfId="0" applyFont="1" applyFill="1" applyBorder="1" applyAlignment="1" applyProtection="1">
      <alignment horizontal="center" vertical="center"/>
      <protection hidden="1"/>
    </xf>
    <xf numFmtId="0" fontId="7" fillId="19" borderId="4" xfId="0" applyFont="1" applyFill="1" applyBorder="1" applyAlignment="1" applyProtection="1">
      <alignment horizontal="center" vertical="center"/>
      <protection hidden="1"/>
    </xf>
    <xf numFmtId="0" fontId="7" fillId="19" borderId="16" xfId="0" applyFont="1" applyFill="1" applyBorder="1" applyAlignment="1" applyProtection="1">
      <alignment horizontal="center" vertical="center" wrapText="1"/>
      <protection hidden="1"/>
    </xf>
    <xf numFmtId="0" fontId="7" fillId="19" borderId="7" xfId="0" applyFont="1" applyFill="1" applyBorder="1" applyAlignment="1" applyProtection="1">
      <alignment horizontal="center" vertical="center" wrapText="1"/>
      <protection hidden="1"/>
    </xf>
    <xf numFmtId="0" fontId="7" fillId="19" borderId="13" xfId="0" applyFont="1" applyFill="1" applyBorder="1" applyAlignment="1" applyProtection="1">
      <alignment horizontal="center" vertical="center" wrapText="1"/>
      <protection hidden="1"/>
    </xf>
    <xf numFmtId="0" fontId="7" fillId="19" borderId="19" xfId="0" applyFont="1" applyFill="1" applyBorder="1" applyAlignment="1" applyProtection="1">
      <alignment horizontal="center" vertical="center" wrapText="1"/>
      <protection hidden="1"/>
    </xf>
    <xf numFmtId="0" fontId="7" fillId="19" borderId="12" xfId="0" applyFont="1" applyFill="1" applyBorder="1" applyAlignment="1" applyProtection="1">
      <alignment horizontal="center" vertical="center" wrapText="1"/>
      <protection hidden="1"/>
    </xf>
    <xf numFmtId="0" fontId="7" fillId="19" borderId="20" xfId="0" applyFont="1" applyFill="1" applyBorder="1" applyAlignment="1" applyProtection="1">
      <alignment horizontal="center" vertical="center" wrapText="1"/>
      <protection hidden="1"/>
    </xf>
    <xf numFmtId="0" fontId="7" fillId="19" borderId="9" xfId="0" applyFont="1" applyFill="1" applyBorder="1" applyAlignment="1" applyProtection="1">
      <alignment horizontal="center" vertical="center" wrapText="1"/>
      <protection hidden="1"/>
    </xf>
    <xf numFmtId="0" fontId="7" fillId="19" borderId="6" xfId="0" applyFont="1" applyFill="1" applyBorder="1" applyAlignment="1" applyProtection="1">
      <alignment horizontal="center" vertical="center" wrapText="1"/>
      <protection hidden="1"/>
    </xf>
    <xf numFmtId="0" fontId="17" fillId="0" borderId="23" xfId="0" applyFont="1" applyFill="1" applyBorder="1" applyAlignment="1" applyProtection="1">
      <alignment horizontal="center" wrapText="1"/>
      <protection hidden="1"/>
    </xf>
    <xf numFmtId="0" fontId="17" fillId="0" borderId="30" xfId="0" applyFont="1" applyFill="1" applyBorder="1" applyAlignment="1" applyProtection="1">
      <alignment horizontal="center" wrapText="1"/>
      <protection hidden="1"/>
    </xf>
    <xf numFmtId="0" fontId="17" fillId="0" borderId="24" xfId="0" applyFont="1" applyFill="1" applyBorder="1" applyAlignment="1" applyProtection="1">
      <alignment horizontal="center" wrapText="1"/>
      <protection hidden="1"/>
    </xf>
    <xf numFmtId="0" fontId="5" fillId="0" borderId="14" xfId="0" applyFont="1" applyBorder="1" applyAlignment="1" applyProtection="1">
      <alignment horizontal="center" wrapText="1"/>
      <protection hidden="1"/>
    </xf>
    <xf numFmtId="0" fontId="5" fillId="0" borderId="28" xfId="0" applyFont="1" applyBorder="1" applyAlignment="1" applyProtection="1">
      <alignment horizontal="center" wrapText="1"/>
      <protection hidden="1"/>
    </xf>
    <xf numFmtId="0" fontId="5" fillId="0" borderId="15" xfId="0" applyFont="1" applyBorder="1" applyAlignment="1" applyProtection="1">
      <alignment horizontal="center" wrapText="1"/>
      <protection hidden="1"/>
    </xf>
    <xf numFmtId="0" fontId="9" fillId="4" borderId="40" xfId="0" applyFont="1" applyFill="1" applyBorder="1" applyAlignment="1" applyProtection="1">
      <alignment horizontal="center" vertical="center" wrapText="1"/>
      <protection hidden="1"/>
    </xf>
    <xf numFmtId="0" fontId="9" fillId="4" borderId="42" xfId="0" applyFont="1" applyFill="1" applyBorder="1" applyAlignment="1" applyProtection="1">
      <alignment horizontal="center" vertical="center" wrapText="1"/>
      <protection hidden="1"/>
    </xf>
    <xf numFmtId="0" fontId="12" fillId="4" borderId="1" xfId="0" applyFont="1" applyFill="1" applyBorder="1" applyAlignment="1" applyProtection="1">
      <alignment horizontal="center" vertical="center"/>
      <protection hidden="1"/>
    </xf>
    <xf numFmtId="0" fontId="5" fillId="0" borderId="23" xfId="0" applyFont="1" applyBorder="1" applyAlignment="1" applyProtection="1">
      <alignment horizontal="center"/>
      <protection hidden="1"/>
    </xf>
    <xf numFmtId="0" fontId="5" fillId="0" borderId="30" xfId="0" applyFont="1" applyBorder="1" applyAlignment="1" applyProtection="1">
      <alignment horizontal="center"/>
      <protection hidden="1"/>
    </xf>
    <xf numFmtId="0" fontId="5" fillId="0" borderId="24" xfId="0" applyFont="1" applyBorder="1" applyAlignment="1" applyProtection="1">
      <alignment horizontal="center"/>
      <protection hidden="1"/>
    </xf>
    <xf numFmtId="0" fontId="9" fillId="4" borderId="62" xfId="0" applyFont="1" applyFill="1" applyBorder="1" applyAlignment="1" applyProtection="1">
      <alignment horizontal="center" vertical="center" wrapText="1"/>
      <protection hidden="1"/>
    </xf>
    <xf numFmtId="0" fontId="9" fillId="4" borderId="0" xfId="0" applyFont="1" applyFill="1" applyBorder="1" applyAlignment="1" applyProtection="1">
      <alignment horizontal="center" vertical="center" wrapText="1"/>
      <protection hidden="1"/>
    </xf>
    <xf numFmtId="0" fontId="9" fillId="4" borderId="63" xfId="0" applyFont="1" applyFill="1" applyBorder="1" applyAlignment="1" applyProtection="1">
      <alignment horizontal="center" vertical="center" wrapText="1"/>
      <protection hidden="1"/>
    </xf>
    <xf numFmtId="0" fontId="3" fillId="0" borderId="30" xfId="0" applyFont="1" applyBorder="1" applyAlignment="1">
      <alignment horizontal="center"/>
    </xf>
    <xf numFmtId="0" fontId="0" fillId="5" borderId="45" xfId="0" applyFill="1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0" fontId="0" fillId="5" borderId="27" xfId="0" applyFill="1" applyBorder="1" applyAlignment="1">
      <alignment horizontal="center" vertical="center"/>
    </xf>
    <xf numFmtId="14" fontId="0" fillId="5" borderId="45" xfId="0" applyNumberFormat="1" applyFill="1" applyBorder="1" applyAlignment="1">
      <alignment horizontal="center" vertical="center"/>
    </xf>
    <xf numFmtId="14" fontId="0" fillId="5" borderId="26" xfId="0" applyNumberFormat="1" applyFill="1" applyBorder="1" applyAlignment="1">
      <alignment horizontal="center" vertical="center"/>
    </xf>
    <xf numFmtId="14" fontId="0" fillId="5" borderId="27" xfId="0" applyNumberFormat="1" applyFill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17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5" borderId="45" xfId="0" applyFill="1" applyBorder="1" applyAlignment="1">
      <alignment horizontal="center" vertical="center" wrapText="1"/>
    </xf>
    <xf numFmtId="0" fontId="0" fillId="5" borderId="26" xfId="0" applyFill="1" applyBorder="1" applyAlignment="1">
      <alignment horizontal="center" vertical="center" wrapText="1"/>
    </xf>
    <xf numFmtId="0" fontId="0" fillId="5" borderId="27" xfId="0" applyFill="1" applyBorder="1" applyAlignment="1">
      <alignment horizontal="center" vertical="center" wrapText="1"/>
    </xf>
    <xf numFmtId="0" fontId="0" fillId="0" borderId="28" xfId="0" applyFont="1" applyBorder="1" applyAlignment="1">
      <alignment horizontal="left"/>
    </xf>
  </cellXfs>
  <cellStyles count="6">
    <cellStyle name="Гиперссылка" xfId="2" builtinId="8"/>
    <cellStyle name="Гиперссылка 2" xfId="4"/>
    <cellStyle name="Денежный 2" xfId="5"/>
    <cellStyle name="Обычный" xfId="0" builtinId="0"/>
    <cellStyle name="Обычный 2" xfId="1"/>
    <cellStyle name="Обычный 3" xfId="3"/>
  </cellStyles>
  <dxfs count="2"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1" defaultTableStyle="TableStyleMedium2" defaultPivotStyle="PivotStyleLight16">
    <tableStyle name="CustomTableStyle" pivot="0" count="2">
      <tableStyleElement type="headerRow" dxfId="1"/>
      <tableStyleElement type="firstRowStripe" dxfId="0"/>
    </tableStyle>
  </tableStyles>
  <colors>
    <mruColors>
      <color rgb="FFFFFF00"/>
      <color rgb="FFFF9933"/>
      <color rgb="FFFF6600"/>
      <color rgb="FFAD78BE"/>
      <color rgb="FFCC0099"/>
      <color rgb="FFFF3300"/>
      <color rgb="FFFFCC00"/>
      <color rgb="FFCC3300"/>
      <color rgb="FF996600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&#1058;&#1086;&#1074;&#1072;&#1088;&#1099; &#1076;&#1083;&#1103; &#1076;&#1072;&#1095;&#1080; &#1080; &#1086;&#1090;&#1076;&#1099;&#1093;&#1072;'!A27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9" Type="http://schemas.openxmlformats.org/officeDocument/2006/relationships/image" Target="../media/image20.png"/><Relationship Id="rId21" Type="http://schemas.openxmlformats.org/officeDocument/2006/relationships/hyperlink" Target="#' &#1050;&#1086;&#1090;&#1083;&#1099; &#1058;&#1058;'!A29"/><Relationship Id="rId34" Type="http://schemas.openxmlformats.org/officeDocument/2006/relationships/image" Target="../media/image17.png"/><Relationship Id="rId42" Type="http://schemas.openxmlformats.org/officeDocument/2006/relationships/image" Target="../media/image23.png"/><Relationship Id="rId47" Type="http://schemas.openxmlformats.org/officeDocument/2006/relationships/image" Target="../media/image26.png"/><Relationship Id="rId50" Type="http://schemas.openxmlformats.org/officeDocument/2006/relationships/image" Target="../media/image28.png"/><Relationship Id="rId55" Type="http://schemas.openxmlformats.org/officeDocument/2006/relationships/image" Target="../media/image31.png"/><Relationship Id="rId63" Type="http://schemas.openxmlformats.org/officeDocument/2006/relationships/image" Target="../media/image35.png"/><Relationship Id="rId7" Type="http://schemas.openxmlformats.org/officeDocument/2006/relationships/hyperlink" Target="#' &#1050;&#1086;&#1090;&#1083;&#1099; &#1058;&#1058;'!A1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' &#1050;&#1086;&#1084;&#1087;&#1083;&#1077;&#1082;&#1090;&#1091;&#1102;&#1097;&#1080;&#1077; &#1058;&#1058;'!A27"/><Relationship Id="rId41" Type="http://schemas.openxmlformats.org/officeDocument/2006/relationships/image" Target="../media/image22.png"/><Relationship Id="rId54" Type="http://schemas.openxmlformats.org/officeDocument/2006/relationships/image" Target="../media/image30.png"/><Relationship Id="rId62" Type="http://schemas.openxmlformats.org/officeDocument/2006/relationships/hyperlink" Target="#'&#1058;&#1086;&#1074;&#1072;&#1088;&#1099; &#1076;&#1083;&#1103; &#1076;&#1072;&#1095;&#1080; &#1080; &#1086;&#1090;&#1076;&#1099;&#1093;&#1072;'!A48"/><Relationship Id="rId1" Type="http://schemas.openxmlformats.org/officeDocument/2006/relationships/hyperlink" Target="#'&#1055;&#1077;&#1095;&#1080; &#1086;&#1090;&#1086;&#1087;&#1080;&#1090;&#1077;&#1083;&#1100;&#1085;&#1099;&#1077;'!A15"/><Relationship Id="rId6" Type="http://schemas.openxmlformats.org/officeDocument/2006/relationships/image" Target="../media/image3.png"/><Relationship Id="rId11" Type="http://schemas.openxmlformats.org/officeDocument/2006/relationships/hyperlink" Target="#'&#1058;&#1086;&#1074;&#1072;&#1088;&#1099; &#1076;&#1083;&#1103; &#1076;&#1072;&#1095;&#1080; &#1080; &#1086;&#1090;&#1076;&#1099;&#1093;&#1072;'!A26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#&#1043;&#1080;&#1076;&#1088;&#1086;&#1086;&#1073;&#1074;&#1103;&#1079;&#1082;&#1072;!A1"/><Relationship Id="rId40" Type="http://schemas.openxmlformats.org/officeDocument/2006/relationships/image" Target="../media/image21.png"/><Relationship Id="rId45" Type="http://schemas.openxmlformats.org/officeDocument/2006/relationships/image" Target="../media/image25.png"/><Relationship Id="rId53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44"/><Relationship Id="rId58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23"/><Relationship Id="rId5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86"/><Relationship Id="rId15" Type="http://schemas.openxmlformats.org/officeDocument/2006/relationships/hyperlink" Target="#' &#1050;&#1086;&#1090;&#1083;&#1099; &#1058;&#1058;'!A14"/><Relationship Id="rId23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50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image" Target="../media/image27.png"/><Relationship Id="rId57" Type="http://schemas.openxmlformats.org/officeDocument/2006/relationships/image" Target="../media/image32.png"/><Relationship Id="rId61" Type="http://schemas.openxmlformats.org/officeDocument/2006/relationships/image" Target="../media/image34.png"/><Relationship Id="rId10" Type="http://schemas.openxmlformats.org/officeDocument/2006/relationships/image" Target="../media/image5.png"/><Relationship Id="rId19" Type="http://schemas.openxmlformats.org/officeDocument/2006/relationships/hyperlink" Target="#' &#1050;&#1086;&#1090;&#1083;&#1099; &#1058;&#1058;'!A23"/><Relationship Id="rId31" Type="http://schemas.openxmlformats.org/officeDocument/2006/relationships/hyperlink" Target="#' &#1050;&#1086;&#1084;&#1087;&#1083;&#1077;&#1082;&#1090;&#1091;&#1102;&#1097;&#1080;&#1077; &#1058;&#1058;'!A24"/><Relationship Id="rId44" Type="http://schemas.openxmlformats.org/officeDocument/2006/relationships/hyperlink" Target="#' &#1050;&#1086;&#1084;&#1087;&#1083;&#1077;&#1082;&#1090;&#1091;&#1102;&#1097;&#1080;&#1077; &#1058;&#1058;'!A25"/><Relationship Id="rId52" Type="http://schemas.openxmlformats.org/officeDocument/2006/relationships/image" Target="../media/image29.png"/><Relationship Id="rId60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75"/><Relationship Id="rId65" Type="http://schemas.openxmlformats.org/officeDocument/2006/relationships/image" Target="../media/image36.png"/><Relationship Id="rId4" Type="http://schemas.openxmlformats.org/officeDocument/2006/relationships/image" Target="../media/image2.jpeg"/><Relationship Id="rId9" Type="http://schemas.openxmlformats.org/officeDocument/2006/relationships/hyperlink" Target="#' &#1050;&#1086;&#1090;&#1083;&#1099; &#1058;&#1058;'!A20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' &#1050;&#1086;&#1084;&#1087;&#1083;&#1077;&#1082;&#1090;&#1091;&#1102;&#1097;&#1080;&#1077; &#1058;&#1058;'!A29"/><Relationship Id="rId30" Type="http://schemas.openxmlformats.org/officeDocument/2006/relationships/image" Target="../media/image15.png"/><Relationship Id="rId35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57"/><Relationship Id="rId43" Type="http://schemas.openxmlformats.org/officeDocument/2006/relationships/image" Target="../media/image24.png"/><Relationship Id="rId48" Type="http://schemas.openxmlformats.org/officeDocument/2006/relationships/hyperlink" Target="#'&#1058;&#1086;&#1074;&#1072;&#1088;&#1099; &#1076;&#1083;&#1103; &#1076;&#1072;&#1095;&#1080; &#1080; &#1086;&#1090;&#1076;&#1099;&#1093;&#1072;'!A51"/><Relationship Id="rId56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32"/><Relationship Id="rId64" Type="http://schemas.openxmlformats.org/officeDocument/2006/relationships/hyperlink" Target="#'&#1055;&#1077;&#1095;&#1080; &#1086;&#1090;&#1086;&#1087;&#1080;&#1090;&#1077;&#1083;&#1100;&#1085;&#1099;&#1077;'!A18"/><Relationship Id="rId8" Type="http://schemas.openxmlformats.org/officeDocument/2006/relationships/image" Target="../media/image4.png"/><Relationship Id="rId51" Type="http://schemas.openxmlformats.org/officeDocument/2006/relationships/hyperlink" Target="#'&#1055;&#1077;&#1095;&#1080; &#1086;&#1090;&#1086;&#1087;&#1080;&#1090;&#1077;&#1083;&#1100;&#1085;&#1099;&#1077;'!A19"/><Relationship Id="rId3" Type="http://schemas.openxmlformats.org/officeDocument/2006/relationships/hyperlink" Target="#'&#1058;&#1086;&#1074;&#1072;&#1088;&#1099; &#1076;&#1083;&#1103; &#1076;&#1072;&#1095;&#1080; &#1080; &#1086;&#1090;&#1076;&#1099;&#1093;&#1072;'!A20"/><Relationship Id="rId12" Type="http://schemas.openxmlformats.org/officeDocument/2006/relationships/image" Target="../media/image6.png"/><Relationship Id="rId17" Type="http://schemas.openxmlformats.org/officeDocument/2006/relationships/hyperlink" Target="#' &#1050;&#1086;&#1090;&#1083;&#1099; &#1058;&#1058;'!A17"/><Relationship Id="rId25" Type="http://schemas.openxmlformats.org/officeDocument/2006/relationships/hyperlink" Target="#' &#1050;&#1086;&#1084;&#1087;&#1083;&#1077;&#1082;&#1090;&#1091;&#1102;&#1097;&#1080;&#1077; &#1058;&#1058;'!A53"/><Relationship Id="rId33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37"/><Relationship Id="rId38" Type="http://schemas.openxmlformats.org/officeDocument/2006/relationships/image" Target="../media/image19.png"/><Relationship Id="rId46" Type="http://schemas.openxmlformats.org/officeDocument/2006/relationships/hyperlink" Target="#'&#1058;&#1086;&#1074;&#1072;&#1088;&#1099; &#1076;&#1083;&#1103; &#1076;&#1072;&#1095;&#1080; &#1080; &#1086;&#1090;&#1076;&#1099;&#1093;&#1072;'!A17"/><Relationship Id="rId5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48.png"/><Relationship Id="rId5" Type="http://schemas.openxmlformats.org/officeDocument/2006/relationships/image" Target="../media/image42.png"/><Relationship Id="rId10" Type="http://schemas.openxmlformats.org/officeDocument/2006/relationships/image" Target="../media/image47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6349</xdr:colOff>
      <xdr:row>25</xdr:row>
      <xdr:rowOff>38498</xdr:rowOff>
    </xdr:from>
    <xdr:to>
      <xdr:col>2</xdr:col>
      <xdr:colOff>202690</xdr:colOff>
      <xdr:row>30</xdr:row>
      <xdr:rowOff>43910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49" y="4153298"/>
          <a:ext cx="805941" cy="856312"/>
        </a:xfrm>
        <a:prstGeom prst="rect">
          <a:avLst/>
        </a:prstGeom>
      </xdr:spPr>
    </xdr:pic>
    <xdr:clientData/>
  </xdr:twoCellAnchor>
  <xdr:twoCellAnchor editAs="oneCell">
    <xdr:from>
      <xdr:col>6</xdr:col>
      <xdr:colOff>78510</xdr:colOff>
      <xdr:row>47</xdr:row>
      <xdr:rowOff>146499</xdr:rowOff>
    </xdr:from>
    <xdr:to>
      <xdr:col>7</xdr:col>
      <xdr:colOff>530029</xdr:colOff>
      <xdr:row>52</xdr:row>
      <xdr:rowOff>72749</xdr:rowOff>
    </xdr:to>
    <xdr:pic>
      <xdr:nvPicPr>
        <xdr:cNvPr id="40" name="Рисунок 3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3260" y="6826699"/>
          <a:ext cx="1061119" cy="7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126711</xdr:colOff>
      <xdr:row>40</xdr:row>
      <xdr:rowOff>79761</xdr:rowOff>
    </xdr:from>
    <xdr:to>
      <xdr:col>9</xdr:col>
      <xdr:colOff>317870</xdr:colOff>
      <xdr:row>43</xdr:row>
      <xdr:rowOff>136136</xdr:rowOff>
    </xdr:to>
    <xdr:pic>
      <xdr:nvPicPr>
        <xdr:cNvPr id="35" name="Рисунок 3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7811" y="7217161"/>
          <a:ext cx="635659" cy="608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63500</xdr:rowOff>
    </xdr:from>
    <xdr:to>
      <xdr:col>1</xdr:col>
      <xdr:colOff>313700</xdr:colOff>
      <xdr:row>14</xdr:row>
      <xdr:rowOff>148600</xdr:rowOff>
    </xdr:to>
    <xdr:pic>
      <xdr:nvPicPr>
        <xdr:cNvPr id="3" name="Рисунок 2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3200"/>
          <a:ext cx="923300" cy="93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313268</xdr:colOff>
      <xdr:row>9</xdr:row>
      <xdr:rowOff>50800</xdr:rowOff>
    </xdr:from>
    <xdr:to>
      <xdr:col>7</xdr:col>
      <xdr:colOff>1059</xdr:colOff>
      <xdr:row>14</xdr:row>
      <xdr:rowOff>136525</xdr:rowOff>
    </xdr:to>
    <xdr:pic>
      <xdr:nvPicPr>
        <xdr:cNvPr id="9" name="Рисунок 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8268" y="1606550"/>
          <a:ext cx="932391" cy="936625"/>
        </a:xfrm>
        <a:prstGeom prst="rect">
          <a:avLst/>
        </a:prstGeom>
      </xdr:spPr>
    </xdr:pic>
    <xdr:clientData/>
  </xdr:twoCellAnchor>
  <xdr:twoCellAnchor editAs="oneCell">
    <xdr:from>
      <xdr:col>1</xdr:col>
      <xdr:colOff>463550</xdr:colOff>
      <xdr:row>47</xdr:row>
      <xdr:rowOff>131234</xdr:rowOff>
    </xdr:from>
    <xdr:to>
      <xdr:col>2</xdr:col>
      <xdr:colOff>559133</xdr:colOff>
      <xdr:row>52</xdr:row>
      <xdr:rowOff>53251</xdr:rowOff>
    </xdr:to>
    <xdr:pic>
      <xdr:nvPicPr>
        <xdr:cNvPr id="10" name="Рисунок 9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811434"/>
          <a:ext cx="705183" cy="715767"/>
        </a:xfrm>
        <a:prstGeom prst="rect">
          <a:avLst/>
        </a:prstGeom>
      </xdr:spPr>
    </xdr:pic>
    <xdr:clientData/>
  </xdr:twoCellAnchor>
  <xdr:twoCellAnchor editAs="oneCell">
    <xdr:from>
      <xdr:col>3</xdr:col>
      <xdr:colOff>229659</xdr:colOff>
      <xdr:row>45</xdr:row>
      <xdr:rowOff>86783</xdr:rowOff>
    </xdr:from>
    <xdr:to>
      <xdr:col>4</xdr:col>
      <xdr:colOff>586784</xdr:colOff>
      <xdr:row>52</xdr:row>
      <xdr:rowOff>115825</xdr:rowOff>
    </xdr:to>
    <xdr:pic>
      <xdr:nvPicPr>
        <xdr:cNvPr id="11" name="Рисунок 10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459" y="6589183"/>
          <a:ext cx="966725" cy="1000592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9</xdr:row>
      <xdr:rowOff>63500</xdr:rowOff>
    </xdr:from>
    <xdr:to>
      <xdr:col>3</xdr:col>
      <xdr:colOff>188800</xdr:colOff>
      <xdr:row>14</xdr:row>
      <xdr:rowOff>112600</xdr:rowOff>
    </xdr:to>
    <xdr:pic>
      <xdr:nvPicPr>
        <xdr:cNvPr id="6" name="Рисунок 5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00" y="161925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425450</xdr:colOff>
      <xdr:row>9</xdr:row>
      <xdr:rowOff>95250</xdr:rowOff>
    </xdr:from>
    <xdr:to>
      <xdr:col>5</xdr:col>
      <xdr:colOff>17350</xdr:colOff>
      <xdr:row>14</xdr:row>
      <xdr:rowOff>144350</xdr:rowOff>
    </xdr:to>
    <xdr:pic>
      <xdr:nvPicPr>
        <xdr:cNvPr id="13" name="Рисунок 12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350" y="1651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222249</xdr:colOff>
      <xdr:row>9</xdr:row>
      <xdr:rowOff>76199</xdr:rowOff>
    </xdr:from>
    <xdr:to>
      <xdr:col>9</xdr:col>
      <xdr:colOff>106249</xdr:colOff>
      <xdr:row>14</xdr:row>
      <xdr:rowOff>125299</xdr:rowOff>
    </xdr:to>
    <xdr:pic>
      <xdr:nvPicPr>
        <xdr:cNvPr id="16" name="Рисунок 15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1849" y="163194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311150</xdr:colOff>
      <xdr:row>9</xdr:row>
      <xdr:rowOff>19050</xdr:rowOff>
    </xdr:from>
    <xdr:to>
      <xdr:col>9</xdr:col>
      <xdr:colOff>1283150</xdr:colOff>
      <xdr:row>14</xdr:row>
      <xdr:rowOff>140150</xdr:rowOff>
    </xdr:to>
    <xdr:pic>
      <xdr:nvPicPr>
        <xdr:cNvPr id="4" name="Рисунок 3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6750" y="157480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387351</xdr:colOff>
      <xdr:row>40</xdr:row>
      <xdr:rowOff>76200</xdr:rowOff>
    </xdr:from>
    <xdr:to>
      <xdr:col>6</xdr:col>
      <xdr:colOff>430196</xdr:colOff>
      <xdr:row>44</xdr:row>
      <xdr:rowOff>25700</xdr:rowOff>
    </xdr:to>
    <xdr:pic>
      <xdr:nvPicPr>
        <xdr:cNvPr id="8" name="Рисунок 7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1" y="6819900"/>
          <a:ext cx="652445" cy="648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412750</xdr:colOff>
      <xdr:row>17</xdr:row>
      <xdr:rowOff>177800</xdr:rowOff>
    </xdr:from>
    <xdr:to>
      <xdr:col>9</xdr:col>
      <xdr:colOff>1132750</xdr:colOff>
      <xdr:row>21</xdr:row>
      <xdr:rowOff>161200</xdr:rowOff>
    </xdr:to>
    <xdr:pic>
      <xdr:nvPicPr>
        <xdr:cNvPr id="17" name="Рисунок 16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0" y="32067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16</xdr:row>
      <xdr:rowOff>107950</xdr:rowOff>
    </xdr:from>
    <xdr:to>
      <xdr:col>6</xdr:col>
      <xdr:colOff>362450</xdr:colOff>
      <xdr:row>22</xdr:row>
      <xdr:rowOff>83050</xdr:rowOff>
    </xdr:to>
    <xdr:pic>
      <xdr:nvPicPr>
        <xdr:cNvPr id="19" name="Рисунок 18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0" y="2952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16</xdr:row>
      <xdr:rowOff>139700</xdr:rowOff>
    </xdr:from>
    <xdr:to>
      <xdr:col>9</xdr:col>
      <xdr:colOff>95750</xdr:colOff>
      <xdr:row>22</xdr:row>
      <xdr:rowOff>114800</xdr:rowOff>
    </xdr:to>
    <xdr:pic>
      <xdr:nvPicPr>
        <xdr:cNvPr id="25" name="Рисунок 24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1350" y="29845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65617</xdr:colOff>
      <xdr:row>16</xdr:row>
      <xdr:rowOff>158751</xdr:rowOff>
    </xdr:from>
    <xdr:to>
      <xdr:col>4</xdr:col>
      <xdr:colOff>521200</xdr:colOff>
      <xdr:row>22</xdr:row>
      <xdr:rowOff>127501</xdr:rowOff>
    </xdr:to>
    <xdr:pic>
      <xdr:nvPicPr>
        <xdr:cNvPr id="31" name="Рисунок 30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2517" y="3003551"/>
          <a:ext cx="1077883" cy="1073650"/>
        </a:xfrm>
        <a:prstGeom prst="rect">
          <a:avLst/>
        </a:prstGeom>
      </xdr:spPr>
    </xdr:pic>
    <xdr:clientData/>
  </xdr:twoCellAnchor>
  <xdr:twoCellAnchor editAs="oneCell">
    <xdr:from>
      <xdr:col>4</xdr:col>
      <xdr:colOff>406401</xdr:colOff>
      <xdr:row>39</xdr:row>
      <xdr:rowOff>0</xdr:rowOff>
    </xdr:from>
    <xdr:to>
      <xdr:col>5</xdr:col>
      <xdr:colOff>231668</xdr:colOff>
      <xdr:row>44</xdr:row>
      <xdr:rowOff>53350</xdr:rowOff>
    </xdr:to>
    <xdr:pic>
      <xdr:nvPicPr>
        <xdr:cNvPr id="47" name="Рисунок 46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4801" y="6559550"/>
          <a:ext cx="492017" cy="936000"/>
        </a:xfrm>
        <a:prstGeom prst="rect">
          <a:avLst/>
        </a:prstGeom>
      </xdr:spPr>
    </xdr:pic>
    <xdr:clientData/>
  </xdr:twoCellAnchor>
  <xdr:twoCellAnchor editAs="oneCell">
    <xdr:from>
      <xdr:col>6</xdr:col>
      <xdr:colOff>501650</xdr:colOff>
      <xdr:row>40</xdr:row>
      <xdr:rowOff>38100</xdr:rowOff>
    </xdr:from>
    <xdr:to>
      <xdr:col>8</xdr:col>
      <xdr:colOff>27850</xdr:colOff>
      <xdr:row>44</xdr:row>
      <xdr:rowOff>59600</xdr:rowOff>
    </xdr:to>
    <xdr:pic>
      <xdr:nvPicPr>
        <xdr:cNvPr id="48" name="Рисунок 47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8950" y="71755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54</xdr:row>
      <xdr:rowOff>6350</xdr:rowOff>
    </xdr:from>
    <xdr:to>
      <xdr:col>1</xdr:col>
      <xdr:colOff>315972</xdr:colOff>
      <xdr:row>57</xdr:row>
      <xdr:rowOff>173900</xdr:rowOff>
    </xdr:to>
    <xdr:pic>
      <xdr:nvPicPr>
        <xdr:cNvPr id="49" name="Рисунок 48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9207500"/>
          <a:ext cx="703322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53</xdr:row>
      <xdr:rowOff>31750</xdr:rowOff>
    </xdr:from>
    <xdr:to>
      <xdr:col>3</xdr:col>
      <xdr:colOff>493175</xdr:colOff>
      <xdr:row>58</xdr:row>
      <xdr:rowOff>171950</xdr:rowOff>
    </xdr:to>
    <xdr:pic>
      <xdr:nvPicPr>
        <xdr:cNvPr id="50" name="Рисунок 49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9029700"/>
          <a:ext cx="1058325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53</xdr:row>
      <xdr:rowOff>44450</xdr:rowOff>
    </xdr:from>
    <xdr:to>
      <xdr:col>5</xdr:col>
      <xdr:colOff>385225</xdr:colOff>
      <xdr:row>59</xdr:row>
      <xdr:rowOff>500</xdr:rowOff>
    </xdr:to>
    <xdr:pic>
      <xdr:nvPicPr>
        <xdr:cNvPr id="51" name="Рисунок 50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0" y="9042400"/>
          <a:ext cx="105832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596900</xdr:colOff>
      <xdr:row>53</xdr:row>
      <xdr:rowOff>57150</xdr:rowOff>
    </xdr:from>
    <xdr:to>
      <xdr:col>7</xdr:col>
      <xdr:colOff>410625</xdr:colOff>
      <xdr:row>59</xdr:row>
      <xdr:rowOff>13200</xdr:rowOff>
    </xdr:to>
    <xdr:pic>
      <xdr:nvPicPr>
        <xdr:cNvPr id="52" name="Рисунок 51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0" y="9055100"/>
          <a:ext cx="1058325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54</xdr:row>
      <xdr:rowOff>6350</xdr:rowOff>
    </xdr:from>
    <xdr:to>
      <xdr:col>9</xdr:col>
      <xdr:colOff>289306</xdr:colOff>
      <xdr:row>57</xdr:row>
      <xdr:rowOff>173900</xdr:rowOff>
    </xdr:to>
    <xdr:pic>
      <xdr:nvPicPr>
        <xdr:cNvPr id="53" name="Рисунок 52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2850" y="9207500"/>
          <a:ext cx="702056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539750</xdr:colOff>
      <xdr:row>54</xdr:row>
      <xdr:rowOff>12700</xdr:rowOff>
    </xdr:from>
    <xdr:to>
      <xdr:col>9</xdr:col>
      <xdr:colOff>1243380</xdr:colOff>
      <xdr:row>57</xdr:row>
      <xdr:rowOff>180250</xdr:rowOff>
    </xdr:to>
    <xdr:pic>
      <xdr:nvPicPr>
        <xdr:cNvPr id="54" name="Рисунок 53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5350" y="9213850"/>
          <a:ext cx="70363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146050</xdr:rowOff>
    </xdr:from>
    <xdr:to>
      <xdr:col>2</xdr:col>
      <xdr:colOff>495300</xdr:colOff>
      <xdr:row>21</xdr:row>
      <xdr:rowOff>143256</xdr:rowOff>
    </xdr:to>
    <xdr:pic>
      <xdr:nvPicPr>
        <xdr:cNvPr id="12" name="Рисунок 11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9100"/>
          <a:ext cx="1714500" cy="733806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46</xdr:row>
      <xdr:rowOff>0</xdr:rowOff>
    </xdr:from>
    <xdr:to>
      <xdr:col>9</xdr:col>
      <xdr:colOff>374245</xdr:colOff>
      <xdr:row>52</xdr:row>
      <xdr:rowOff>56745</xdr:rowOff>
    </xdr:to>
    <xdr:pic>
      <xdr:nvPicPr>
        <xdr:cNvPr id="22" name="Рисунок 21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6680200"/>
          <a:ext cx="850495" cy="850495"/>
        </a:xfrm>
        <a:prstGeom prst="rect">
          <a:avLst/>
        </a:prstGeom>
      </xdr:spPr>
    </xdr:pic>
    <xdr:clientData/>
  </xdr:twoCellAnchor>
  <xdr:twoCellAnchor editAs="oneCell">
    <xdr:from>
      <xdr:col>9</xdr:col>
      <xdr:colOff>527050</xdr:colOff>
      <xdr:row>47</xdr:row>
      <xdr:rowOff>127000</xdr:rowOff>
    </xdr:from>
    <xdr:to>
      <xdr:col>9</xdr:col>
      <xdr:colOff>1269595</xdr:colOff>
      <xdr:row>52</xdr:row>
      <xdr:rowOff>75795</xdr:rowOff>
    </xdr:to>
    <xdr:pic>
      <xdr:nvPicPr>
        <xdr:cNvPr id="23" name="Рисунок 22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0" y="6807200"/>
          <a:ext cx="742545" cy="74254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0</xdr:row>
      <xdr:rowOff>82550</xdr:rowOff>
    </xdr:from>
    <xdr:to>
      <xdr:col>1</xdr:col>
      <xdr:colOff>307975</xdr:colOff>
      <xdr:row>4</xdr:row>
      <xdr:rowOff>180975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2550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4</xdr:col>
      <xdr:colOff>362082</xdr:colOff>
      <xdr:row>25</xdr:row>
      <xdr:rowOff>114300</xdr:rowOff>
    </xdr:from>
    <xdr:to>
      <xdr:col>5</xdr:col>
      <xdr:colOff>450982</xdr:colOff>
      <xdr:row>30</xdr:row>
      <xdr:rowOff>19050</xdr:rowOff>
    </xdr:to>
    <xdr:pic>
      <xdr:nvPicPr>
        <xdr:cNvPr id="14" name="Рисунок 13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482" y="4229100"/>
          <a:ext cx="755650" cy="755650"/>
        </a:xfrm>
        <a:prstGeom prst="rect">
          <a:avLst/>
        </a:prstGeom>
      </xdr:spPr>
    </xdr:pic>
    <xdr:clientData/>
  </xdr:twoCellAnchor>
  <xdr:twoCellAnchor editAs="oneCell">
    <xdr:from>
      <xdr:col>3</xdr:col>
      <xdr:colOff>44450</xdr:colOff>
      <xdr:row>39</xdr:row>
      <xdr:rowOff>19050</xdr:rowOff>
    </xdr:from>
    <xdr:to>
      <xdr:col>4</xdr:col>
      <xdr:colOff>342900</xdr:colOff>
      <xdr:row>44</xdr:row>
      <xdr:rowOff>44450</xdr:rowOff>
    </xdr:to>
    <xdr:pic>
      <xdr:nvPicPr>
        <xdr:cNvPr id="24" name="Рисунок 23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" y="5454650"/>
          <a:ext cx="908050" cy="908050"/>
        </a:xfrm>
        <a:prstGeom prst="rect">
          <a:avLst/>
        </a:prstGeom>
      </xdr:spPr>
    </xdr:pic>
    <xdr:clientData/>
  </xdr:twoCellAnchor>
  <xdr:twoCellAnchor editAs="oneCell">
    <xdr:from>
      <xdr:col>5</xdr:col>
      <xdr:colOff>44450</xdr:colOff>
      <xdr:row>47</xdr:row>
      <xdr:rowOff>50800</xdr:rowOff>
    </xdr:from>
    <xdr:to>
      <xdr:col>5</xdr:col>
      <xdr:colOff>538269</xdr:colOff>
      <xdr:row>52</xdr:row>
      <xdr:rowOff>58743</xdr:rowOff>
    </xdr:to>
    <xdr:pic>
      <xdr:nvPicPr>
        <xdr:cNvPr id="5" name="Рисунок 4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9600" y="6731000"/>
          <a:ext cx="493819" cy="801693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37</xdr:row>
      <xdr:rowOff>127066</xdr:rowOff>
    </xdr:from>
    <xdr:to>
      <xdr:col>3</xdr:col>
      <xdr:colOff>76200</xdr:colOff>
      <xdr:row>44</xdr:row>
      <xdr:rowOff>120716</xdr:rowOff>
    </xdr:to>
    <xdr:pic>
      <xdr:nvPicPr>
        <xdr:cNvPr id="7" name="Рисунок 6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5353116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</xdr:row>
      <xdr:rowOff>6429</xdr:rowOff>
    </xdr:from>
    <xdr:to>
      <xdr:col>1</xdr:col>
      <xdr:colOff>387351</xdr:colOff>
      <xdr:row>44</xdr:row>
      <xdr:rowOff>95329</xdr:rowOff>
    </xdr:to>
    <xdr:pic>
      <xdr:nvPicPr>
        <xdr:cNvPr id="18" name="Рисунок 17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416629"/>
          <a:ext cx="996950" cy="996950"/>
        </a:xfrm>
        <a:prstGeom prst="rect">
          <a:avLst/>
        </a:prstGeom>
      </xdr:spPr>
    </xdr:pic>
    <xdr:clientData/>
  </xdr:twoCellAnchor>
  <xdr:twoCellAnchor editAs="oneCell">
    <xdr:from>
      <xdr:col>9</xdr:col>
      <xdr:colOff>729698</xdr:colOff>
      <xdr:row>39</xdr:row>
      <xdr:rowOff>12700</xdr:rowOff>
    </xdr:from>
    <xdr:to>
      <xdr:col>9</xdr:col>
      <xdr:colOff>1149784</xdr:colOff>
      <xdr:row>44</xdr:row>
      <xdr:rowOff>96248</xdr:rowOff>
    </xdr:to>
    <xdr:pic>
      <xdr:nvPicPr>
        <xdr:cNvPr id="20" name="Рисунок 19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4648" y="5448300"/>
          <a:ext cx="420086" cy="9661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140568</xdr:rowOff>
    </xdr:from>
    <xdr:to>
      <xdr:col>1</xdr:col>
      <xdr:colOff>323850</xdr:colOff>
      <xdr:row>52</xdr:row>
      <xdr:rowOff>102468</xdr:rowOff>
    </xdr:to>
    <xdr:pic>
      <xdr:nvPicPr>
        <xdr:cNvPr id="21" name="Рисунок 20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42968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127296</xdr:rowOff>
    </xdr:from>
    <xdr:to>
      <xdr:col>9</xdr:col>
      <xdr:colOff>1292326</xdr:colOff>
      <xdr:row>37</xdr:row>
      <xdr:rowOff>127419</xdr:rowOff>
    </xdr:to>
    <xdr:pic>
      <xdr:nvPicPr>
        <xdr:cNvPr id="26" name="Рисунок 25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3676946"/>
          <a:ext cx="2282926" cy="16765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127001</xdr:colOff>
      <xdr:row>0</xdr:row>
      <xdr:rowOff>114301</xdr:rowOff>
    </xdr:from>
    <xdr:to>
      <xdr:col>0</xdr:col>
      <xdr:colOff>755640</xdr:colOff>
      <xdr:row>2</xdr:row>
      <xdr:rowOff>228590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1" y="114301"/>
          <a:ext cx="628639" cy="6286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88903</xdr:colOff>
      <xdr:row>0</xdr:row>
      <xdr:rowOff>69852</xdr:rowOff>
    </xdr:from>
    <xdr:to>
      <xdr:col>0</xdr:col>
      <xdr:colOff>717551</xdr:colOff>
      <xdr:row>3</xdr:row>
      <xdr:rowOff>82550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3" y="69852"/>
          <a:ext cx="628648" cy="6286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76204</xdr:colOff>
      <xdr:row>0</xdr:row>
      <xdr:rowOff>63500</xdr:rowOff>
    </xdr:from>
    <xdr:to>
      <xdr:col>0</xdr:col>
      <xdr:colOff>704843</xdr:colOff>
      <xdr:row>3</xdr:row>
      <xdr:rowOff>44440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4" y="63500"/>
          <a:ext cx="628639" cy="6286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76204</xdr:colOff>
      <xdr:row>0</xdr:row>
      <xdr:rowOff>69856</xdr:rowOff>
    </xdr:from>
    <xdr:to>
      <xdr:col>0</xdr:col>
      <xdr:colOff>704843</xdr:colOff>
      <xdr:row>3</xdr:row>
      <xdr:rowOff>50795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4" y="69856"/>
          <a:ext cx="628639" cy="6286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69856</xdr:colOff>
      <xdr:row>0</xdr:row>
      <xdr:rowOff>76206</xdr:rowOff>
    </xdr:from>
    <xdr:to>
      <xdr:col>0</xdr:col>
      <xdr:colOff>698495</xdr:colOff>
      <xdr:row>3</xdr:row>
      <xdr:rowOff>57145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6" y="76206"/>
          <a:ext cx="628639" cy="6286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76206</xdr:colOff>
      <xdr:row>0</xdr:row>
      <xdr:rowOff>76206</xdr:rowOff>
    </xdr:from>
    <xdr:to>
      <xdr:col>0</xdr:col>
      <xdr:colOff>704845</xdr:colOff>
      <xdr:row>3</xdr:row>
      <xdr:rowOff>57145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6" y="76206"/>
          <a:ext cx="628639" cy="6286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0</xdr:row>
      <xdr:rowOff>0</xdr:rowOff>
    </xdr:from>
    <xdr:to>
      <xdr:col>0</xdr:col>
      <xdr:colOff>808900</xdr:colOff>
      <xdr:row>4</xdr:row>
      <xdr:rowOff>2450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77</xdr:row>
      <xdr:rowOff>50800</xdr:rowOff>
    </xdr:from>
    <xdr:to>
      <xdr:col>1</xdr:col>
      <xdr:colOff>758061</xdr:colOff>
      <xdr:row>88</xdr:row>
      <xdr:rowOff>177389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4662150"/>
          <a:ext cx="2116961" cy="215223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90</xdr:row>
      <xdr:rowOff>12700</xdr:rowOff>
    </xdr:from>
    <xdr:to>
      <xdr:col>2</xdr:col>
      <xdr:colOff>1000</xdr:colOff>
      <xdr:row>101</xdr:row>
      <xdr:rowOff>147050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7018000"/>
          <a:ext cx="216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31750</xdr:rowOff>
    </xdr:from>
    <xdr:to>
      <xdr:col>1</xdr:col>
      <xdr:colOff>769350</xdr:colOff>
      <xdr:row>114</xdr:row>
      <xdr:rowOff>166100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31000"/>
          <a:ext cx="216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50800</xdr:rowOff>
    </xdr:from>
    <xdr:to>
      <xdr:col>2</xdr:col>
      <xdr:colOff>19050</xdr:colOff>
      <xdr:row>128</xdr:row>
      <xdr:rowOff>50800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44000"/>
          <a:ext cx="2209800" cy="2209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129</xdr:row>
      <xdr:rowOff>12700</xdr:rowOff>
    </xdr:from>
    <xdr:to>
      <xdr:col>1</xdr:col>
      <xdr:colOff>582211</xdr:colOff>
      <xdr:row>138</xdr:row>
      <xdr:rowOff>148294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24199850"/>
          <a:ext cx="1756961" cy="17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140</xdr:row>
      <xdr:rowOff>38100</xdr:rowOff>
    </xdr:from>
    <xdr:to>
      <xdr:col>1</xdr:col>
      <xdr:colOff>582212</xdr:colOff>
      <xdr:row>149</xdr:row>
      <xdr:rowOff>173695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26250900"/>
          <a:ext cx="1756962" cy="1792945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151</xdr:row>
      <xdr:rowOff>25400</xdr:rowOff>
    </xdr:from>
    <xdr:to>
      <xdr:col>1</xdr:col>
      <xdr:colOff>607610</xdr:colOff>
      <xdr:row>160</xdr:row>
      <xdr:rowOff>161700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28263850"/>
          <a:ext cx="1756960" cy="1793650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260350</xdr:colOff>
      <xdr:row>162</xdr:row>
      <xdr:rowOff>139700</xdr:rowOff>
    </xdr:from>
    <xdr:to>
      <xdr:col>1</xdr:col>
      <xdr:colOff>626661</xdr:colOff>
      <xdr:row>172</xdr:row>
      <xdr:rowOff>91145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30403800"/>
          <a:ext cx="1756961" cy="1792945"/>
        </a:xfrm>
        <a:prstGeom prst="rect">
          <a:avLst/>
        </a:prstGeom>
      </xdr:spPr>
    </xdr:pic>
    <xdr:clientData/>
  </xdr:twoCellAnchor>
  <xdr:twoCellAnchor editAs="oneCell">
    <xdr:from>
      <xdr:col>0</xdr:col>
      <xdr:colOff>184150</xdr:colOff>
      <xdr:row>174</xdr:row>
      <xdr:rowOff>120650</xdr:rowOff>
    </xdr:from>
    <xdr:to>
      <xdr:col>1</xdr:col>
      <xdr:colOff>690161</xdr:colOff>
      <xdr:row>185</xdr:row>
      <xdr:rowOff>30506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" y="32594550"/>
          <a:ext cx="1896661" cy="1935506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187</xdr:row>
      <xdr:rowOff>133350</xdr:rowOff>
    </xdr:from>
    <xdr:to>
      <xdr:col>1</xdr:col>
      <xdr:colOff>607611</xdr:colOff>
      <xdr:row>197</xdr:row>
      <xdr:rowOff>85500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35001200"/>
          <a:ext cx="1756961" cy="17936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69856</xdr:colOff>
      <xdr:row>0</xdr:row>
      <xdr:rowOff>82555</xdr:rowOff>
    </xdr:from>
    <xdr:to>
      <xdr:col>0</xdr:col>
      <xdr:colOff>698495</xdr:colOff>
      <xdr:row>3</xdr:row>
      <xdr:rowOff>63494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6" y="82555"/>
          <a:ext cx="628639" cy="628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sten.ru/upload/iblock/a59/KATALOG-GK-STEN-2021-17-fevralya-RGB-72.pdf" TargetMode="External"/><Relationship Id="rId1" Type="http://schemas.openxmlformats.org/officeDocument/2006/relationships/hyperlink" Target="http://www.sten.r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99"/>
  </sheetPr>
  <dimension ref="A1:K60"/>
  <sheetViews>
    <sheetView showGridLines="0" showRowColHeaders="0" tabSelected="1" view="pageBreakPreview" zoomScaleNormal="100" zoomScaleSheetLayoutView="100" workbookViewId="0">
      <selection activeCell="L7" sqref="L7"/>
    </sheetView>
  </sheetViews>
  <sheetFormatPr defaultRowHeight="14.5" x14ac:dyDescent="0.35"/>
  <cols>
    <col min="5" max="5" width="9.54296875" customWidth="1"/>
    <col min="8" max="8" width="8" customWidth="1"/>
    <col min="9" max="9" width="6.1796875" customWidth="1"/>
    <col min="10" max="10" width="20.81640625" customWidth="1"/>
  </cols>
  <sheetData>
    <row r="1" spans="1:11" ht="18" customHeight="1" x14ac:dyDescent="0.35">
      <c r="F1" s="282" t="s">
        <v>0</v>
      </c>
      <c r="G1" s="282"/>
      <c r="H1" s="282"/>
      <c r="I1" s="282"/>
      <c r="J1" s="282"/>
    </row>
    <row r="2" spans="1:11" ht="15.5" x14ac:dyDescent="0.35">
      <c r="F2" s="283" t="s">
        <v>1</v>
      </c>
      <c r="G2" s="283"/>
      <c r="H2" s="283"/>
      <c r="I2" s="283"/>
      <c r="J2" s="283"/>
    </row>
    <row r="3" spans="1:11" x14ac:dyDescent="0.35">
      <c r="F3" s="284" t="s">
        <v>2</v>
      </c>
      <c r="G3" s="284"/>
      <c r="H3" s="284"/>
      <c r="I3" s="284"/>
      <c r="J3" s="284"/>
      <c r="K3" s="1"/>
    </row>
    <row r="4" spans="1:11" ht="9.65" customHeight="1" x14ac:dyDescent="0.35"/>
    <row r="5" spans="1:11" ht="17.5" x14ac:dyDescent="0.35">
      <c r="A5" s="285" t="s">
        <v>233</v>
      </c>
      <c r="B5" s="285"/>
      <c r="C5" s="285"/>
      <c r="D5" s="285"/>
      <c r="E5" s="285"/>
      <c r="F5" s="285"/>
      <c r="G5" s="286">
        <f>Скидка!B15</f>
        <v>45694</v>
      </c>
      <c r="H5" s="286"/>
    </row>
    <row r="6" spans="1:11" ht="7" customHeight="1" x14ac:dyDescent="0.35"/>
    <row r="7" spans="1:11" ht="12" customHeight="1" x14ac:dyDescent="0.35">
      <c r="A7" s="20" t="s">
        <v>240</v>
      </c>
      <c r="B7" s="19"/>
      <c r="D7" s="287" t="s">
        <v>236</v>
      </c>
      <c r="E7" s="287"/>
      <c r="F7" s="288" t="s">
        <v>237</v>
      </c>
      <c r="G7" s="288"/>
    </row>
    <row r="8" spans="1:11" x14ac:dyDescent="0.35">
      <c r="A8" s="280" t="s">
        <v>505</v>
      </c>
      <c r="B8" s="280"/>
      <c r="C8" s="280"/>
      <c r="D8" s="280"/>
      <c r="E8" s="280"/>
      <c r="F8" s="280"/>
      <c r="G8" s="280"/>
      <c r="H8" s="280"/>
      <c r="I8" s="280"/>
      <c r="J8" s="280"/>
    </row>
    <row r="9" spans="1:11" ht="2.5" customHeight="1" x14ac:dyDescent="0.35">
      <c r="A9" s="280"/>
      <c r="B9" s="280"/>
      <c r="C9" s="280"/>
      <c r="D9" s="280"/>
      <c r="E9" s="280"/>
      <c r="F9" s="280"/>
      <c r="G9" s="280"/>
      <c r="H9" s="280"/>
      <c r="I9" s="280"/>
      <c r="J9" s="280"/>
    </row>
    <row r="10" spans="1:11" ht="9" customHeight="1" x14ac:dyDescent="0.35"/>
    <row r="15" spans="1:11" x14ac:dyDescent="0.35">
      <c r="A15" s="273" t="s">
        <v>948</v>
      </c>
      <c r="B15" s="273"/>
      <c r="C15" s="273"/>
      <c r="D15" s="273"/>
      <c r="E15" s="273"/>
      <c r="F15" s="273"/>
      <c r="G15" s="273"/>
      <c r="H15" s="273"/>
      <c r="I15" s="273"/>
      <c r="J15" s="273"/>
    </row>
    <row r="16" spans="1:11" x14ac:dyDescent="0.35">
      <c r="A16" s="281" t="s">
        <v>947</v>
      </c>
      <c r="B16" s="281"/>
      <c r="C16" s="281"/>
      <c r="D16" s="281"/>
      <c r="E16" s="281"/>
      <c r="F16" s="281"/>
      <c r="G16" s="281"/>
      <c r="H16" s="281"/>
      <c r="I16" s="281"/>
      <c r="J16" s="281"/>
    </row>
    <row r="17" spans="1:10" x14ac:dyDescent="0.35">
      <c r="A17" s="281"/>
      <c r="B17" s="281"/>
      <c r="C17" s="281"/>
      <c r="D17" s="281"/>
      <c r="E17" s="281"/>
      <c r="F17" s="281"/>
      <c r="G17" s="281"/>
      <c r="H17" s="281"/>
      <c r="I17" s="281"/>
      <c r="J17" s="281"/>
    </row>
    <row r="19" spans="1:10" x14ac:dyDescent="0.35">
      <c r="H19" s="1"/>
    </row>
    <row r="23" spans="1:10" x14ac:dyDescent="0.35">
      <c r="A23" s="273" t="s">
        <v>632</v>
      </c>
      <c r="B23" s="273"/>
      <c r="C23" s="273"/>
      <c r="D23" s="273"/>
      <c r="E23" s="273"/>
      <c r="F23" s="273"/>
      <c r="G23" s="273"/>
      <c r="H23" s="273"/>
      <c r="I23" s="273"/>
      <c r="J23" s="273"/>
    </row>
    <row r="24" spans="1:10" ht="15.65" customHeight="1" x14ac:dyDescent="0.35">
      <c r="A24" s="274" t="s">
        <v>943</v>
      </c>
      <c r="B24" s="274"/>
      <c r="C24" s="274"/>
      <c r="D24" s="274"/>
      <c r="E24" s="274"/>
      <c r="F24" s="274"/>
      <c r="G24" s="274"/>
      <c r="H24" s="274"/>
      <c r="I24" s="274"/>
      <c r="J24" s="274"/>
    </row>
    <row r="25" spans="1:10" hidden="1" x14ac:dyDescent="0.35">
      <c r="A25" s="274"/>
      <c r="B25" s="274"/>
      <c r="C25" s="274"/>
      <c r="D25" s="274"/>
      <c r="E25" s="274"/>
      <c r="F25" s="274"/>
      <c r="G25" s="274"/>
      <c r="H25" s="274"/>
      <c r="I25" s="274"/>
      <c r="J25" s="274"/>
    </row>
    <row r="30" spans="1:10" ht="9" customHeight="1" x14ac:dyDescent="0.35"/>
    <row r="31" spans="1:10" x14ac:dyDescent="0.35">
      <c r="A31" s="273" t="s">
        <v>950</v>
      </c>
      <c r="B31" s="273"/>
      <c r="C31" s="273"/>
      <c r="D31" s="273"/>
      <c r="E31" s="273"/>
      <c r="F31" s="273"/>
      <c r="G31" s="273"/>
      <c r="H31" s="273"/>
      <c r="I31" s="273"/>
      <c r="J31" s="273"/>
    </row>
    <row r="32" spans="1:10" hidden="1" x14ac:dyDescent="0.35"/>
    <row r="33" spans="1:10" hidden="1" x14ac:dyDescent="0.35"/>
    <row r="34" spans="1:10" hidden="1" x14ac:dyDescent="0.35"/>
    <row r="35" spans="1:10" hidden="1" x14ac:dyDescent="0.35"/>
    <row r="36" spans="1:10" hidden="1" x14ac:dyDescent="0.35"/>
    <row r="37" spans="1:10" ht="6" customHeight="1" x14ac:dyDescent="0.35"/>
    <row r="38" spans="1:10" x14ac:dyDescent="0.35">
      <c r="A38" s="275" t="s">
        <v>945</v>
      </c>
      <c r="B38" s="275"/>
      <c r="C38" s="275"/>
      <c r="D38" s="275"/>
      <c r="E38" s="275"/>
      <c r="F38" s="275"/>
      <c r="G38" s="275"/>
      <c r="H38" s="275"/>
      <c r="I38" s="275"/>
      <c r="J38" s="275"/>
    </row>
    <row r="39" spans="1:10" ht="2.15" customHeight="1" x14ac:dyDescent="0.35">
      <c r="A39" s="275"/>
      <c r="B39" s="275"/>
      <c r="C39" s="275"/>
      <c r="D39" s="275"/>
      <c r="E39" s="275"/>
      <c r="F39" s="275"/>
      <c r="G39" s="275"/>
      <c r="H39" s="275"/>
      <c r="I39" s="275"/>
      <c r="J39" s="275"/>
    </row>
    <row r="44" spans="1:10" ht="11.5" customHeight="1" x14ac:dyDescent="0.35"/>
    <row r="45" spans="1:10" x14ac:dyDescent="0.35">
      <c r="A45" s="273" t="s">
        <v>944</v>
      </c>
      <c r="B45" s="273"/>
      <c r="C45" s="273"/>
      <c r="D45" s="273"/>
      <c r="E45" s="273"/>
      <c r="F45" s="273"/>
      <c r="G45" s="273"/>
      <c r="H45" s="273"/>
      <c r="I45" s="273"/>
      <c r="J45" s="273"/>
    </row>
    <row r="46" spans="1:10" ht="14.15" customHeight="1" x14ac:dyDescent="0.35">
      <c r="A46" s="279" t="s">
        <v>946</v>
      </c>
      <c r="B46" s="279"/>
      <c r="C46" s="279"/>
      <c r="D46" s="279"/>
      <c r="E46" s="279"/>
      <c r="F46" s="279"/>
      <c r="G46" s="279"/>
      <c r="H46" s="279"/>
      <c r="I46" s="279"/>
      <c r="J46" s="279"/>
    </row>
    <row r="47" spans="1:10" hidden="1" x14ac:dyDescent="0.35">
      <c r="A47" s="279"/>
      <c r="B47" s="279"/>
      <c r="C47" s="279"/>
      <c r="D47" s="279"/>
      <c r="E47" s="279"/>
      <c r="F47" s="279"/>
      <c r="G47" s="279"/>
      <c r="H47" s="279"/>
      <c r="I47" s="279"/>
      <c r="J47" s="279"/>
    </row>
    <row r="48" spans="1:10" ht="12" customHeight="1" x14ac:dyDescent="0.35"/>
    <row r="52" spans="1:10" ht="7" customHeight="1" x14ac:dyDescent="0.35"/>
    <row r="53" spans="1:10" x14ac:dyDescent="0.35">
      <c r="A53" s="273" t="s">
        <v>949</v>
      </c>
      <c r="B53" s="273"/>
      <c r="C53" s="273"/>
      <c r="D53" s="273"/>
      <c r="E53" s="273"/>
      <c r="F53" s="273"/>
      <c r="G53" s="273"/>
      <c r="H53" s="273"/>
      <c r="I53" s="273"/>
      <c r="J53" s="273"/>
    </row>
    <row r="54" spans="1:10" ht="16" x14ac:dyDescent="0.35">
      <c r="A54" s="278" t="s">
        <v>633</v>
      </c>
      <c r="B54" s="278"/>
      <c r="C54" s="278"/>
      <c r="D54" s="278"/>
      <c r="E54" s="278"/>
      <c r="F54" s="278"/>
      <c r="G54" s="278"/>
      <c r="H54" s="278"/>
      <c r="I54" s="278"/>
      <c r="J54" s="278"/>
    </row>
    <row r="59" spans="1:10" x14ac:dyDescent="0.35">
      <c r="A59" s="277" t="s">
        <v>634</v>
      </c>
      <c r="B59" s="277"/>
      <c r="C59" s="277"/>
      <c r="D59" s="277"/>
      <c r="E59" s="277"/>
      <c r="F59" s="277"/>
      <c r="G59" s="277"/>
      <c r="H59" s="277"/>
      <c r="I59" s="277"/>
      <c r="J59" s="277"/>
    </row>
    <row r="60" spans="1:10" ht="16" x14ac:dyDescent="0.35">
      <c r="A60" s="276" t="s">
        <v>396</v>
      </c>
      <c r="B60" s="276"/>
      <c r="C60" s="276"/>
      <c r="D60" s="276"/>
      <c r="E60" s="276"/>
      <c r="F60" s="276"/>
      <c r="G60" s="276"/>
      <c r="H60" s="276"/>
      <c r="I60" s="276"/>
      <c r="J60" s="276"/>
    </row>
  </sheetData>
  <mergeCells count="20">
    <mergeCell ref="A8:J9"/>
    <mergeCell ref="A16:J17"/>
    <mergeCell ref="F1:J1"/>
    <mergeCell ref="F2:J2"/>
    <mergeCell ref="F3:J3"/>
    <mergeCell ref="A5:F5"/>
    <mergeCell ref="G5:H5"/>
    <mergeCell ref="D7:E7"/>
    <mergeCell ref="F7:G7"/>
    <mergeCell ref="A15:J15"/>
    <mergeCell ref="A23:J23"/>
    <mergeCell ref="A24:J25"/>
    <mergeCell ref="A38:J39"/>
    <mergeCell ref="A60:J60"/>
    <mergeCell ref="A59:J59"/>
    <mergeCell ref="A54:J54"/>
    <mergeCell ref="A45:J45"/>
    <mergeCell ref="A31:J31"/>
    <mergeCell ref="A53:J53"/>
    <mergeCell ref="A46:J47"/>
  </mergeCells>
  <hyperlinks>
    <hyperlink ref="A16:J17" location="'Комплектующие '!A1" display="Комплектующие (клапана, заглушки, регулятор тяги, термометры, горелки, переходники, расширительные баки, зап. части)"/>
    <hyperlink ref="A8:J9" location="' Котлы ТТ'!A1" display="Твердотопливные котлы ( Каракан)"/>
    <hyperlink ref="A24:J25" location="'Печи банные, отопительные'!A1" display="Печи банные, отопительные (Барга, Парабель)"/>
    <hyperlink ref="A38:J39" location="'Электропродукция(котлы,ПУЭ,ТЭН)'!A1" display="Электропродукция (котлы Салаир, Чаус, ЭВП, пульты ПУЭ, ТЭНБ, Терморегуляторы, Электрообогреватели)"/>
    <hyperlink ref="A46:J47" location="'Товары для дачи и отдыха'!A8" display="  Прочая продукция (мангалы, дровница, солнечные часы, флюгеры)"/>
    <hyperlink ref="A54:J54" location="Гидрообвязка!A1" display="Гидрораспределительнаяарматура"/>
    <hyperlink ref="D7:E7" r:id="rId1" display="на сайте www.sten.ru"/>
    <hyperlink ref="F7:G7" r:id="rId2" display="и в каталоге"/>
    <hyperlink ref="A60:J60" location="Скидка!A1" display="Скидка на продукцию"/>
  </hyperlinks>
  <pageMargins left="0" right="0" top="0" bottom="0" header="0" footer="0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21"/>
  <sheetViews>
    <sheetView showGridLines="0" showRuler="0" view="pageBreakPreview" zoomScale="89" zoomScaleNormal="100" zoomScaleSheetLayoutView="89" workbookViewId="0">
      <selection activeCell="P12" sqref="P12"/>
    </sheetView>
  </sheetViews>
  <sheetFormatPr defaultColWidth="8.7265625" defaultRowHeight="14.5" x14ac:dyDescent="0.35"/>
  <cols>
    <col min="1" max="1" width="15.54296875" customWidth="1"/>
    <col min="2" max="2" width="11.81640625" customWidth="1"/>
    <col min="3" max="3" width="11.1796875" customWidth="1"/>
    <col min="4" max="4" width="11.453125" customWidth="1"/>
    <col min="5" max="5" width="9.1796875" customWidth="1"/>
    <col min="6" max="6" width="10.54296875" customWidth="1"/>
    <col min="7" max="7" width="10.453125" customWidth="1"/>
    <col min="8" max="8" width="10.54296875" customWidth="1"/>
  </cols>
  <sheetData>
    <row r="1" spans="1:8" ht="15.5" x14ac:dyDescent="0.35">
      <c r="A1" s="615" t="s">
        <v>605</v>
      </c>
      <c r="B1" s="615"/>
      <c r="C1" s="615"/>
      <c r="D1" s="615"/>
      <c r="E1" s="615"/>
      <c r="F1" s="615"/>
      <c r="G1" s="615"/>
      <c r="H1" s="615"/>
    </row>
    <row r="2" spans="1:8" ht="52" customHeight="1" x14ac:dyDescent="0.35">
      <c r="A2" s="180" t="s">
        <v>397</v>
      </c>
      <c r="B2" s="202" t="s">
        <v>398</v>
      </c>
      <c r="C2" s="263" t="s">
        <v>399</v>
      </c>
      <c r="D2" s="207" t="s">
        <v>400</v>
      </c>
      <c r="E2" s="203" t="s">
        <v>394</v>
      </c>
      <c r="F2" s="204" t="s">
        <v>411</v>
      </c>
      <c r="G2" s="205" t="s">
        <v>395</v>
      </c>
      <c r="H2" s="206" t="s">
        <v>473</v>
      </c>
    </row>
    <row r="3" spans="1:8" x14ac:dyDescent="0.35">
      <c r="A3" s="12" t="s">
        <v>188</v>
      </c>
      <c r="B3" s="13">
        <v>0</v>
      </c>
      <c r="C3" s="13">
        <v>0</v>
      </c>
      <c r="D3" s="13">
        <v>0</v>
      </c>
      <c r="E3" s="13">
        <v>0</v>
      </c>
      <c r="F3" s="13">
        <v>0</v>
      </c>
      <c r="G3" s="13">
        <v>0</v>
      </c>
      <c r="H3" s="12">
        <v>0</v>
      </c>
    </row>
    <row r="4" spans="1:8" x14ac:dyDescent="0.35">
      <c r="A4" s="628" t="s">
        <v>239</v>
      </c>
      <c r="B4" s="628"/>
      <c r="C4" s="628"/>
      <c r="D4" s="628"/>
      <c r="E4" s="628"/>
      <c r="F4" s="628"/>
      <c r="G4" s="628"/>
      <c r="H4" s="628"/>
    </row>
    <row r="5" spans="1:8" x14ac:dyDescent="0.35">
      <c r="A5" s="624" t="s">
        <v>214</v>
      </c>
      <c r="B5" s="624"/>
    </row>
    <row r="6" spans="1:8" x14ac:dyDescent="0.35">
      <c r="A6" s="624" t="s">
        <v>257</v>
      </c>
      <c r="B6" s="624"/>
      <c r="C6" s="624"/>
    </row>
    <row r="7" spans="1:8" ht="15.5" x14ac:dyDescent="0.35">
      <c r="A7" s="179" t="s">
        <v>238</v>
      </c>
      <c r="B7" s="35"/>
      <c r="C7" s="35"/>
    </row>
    <row r="8" spans="1:8" ht="0.65" hidden="1" customHeight="1" x14ac:dyDescent="0.35">
      <c r="A8" s="624" t="s">
        <v>289</v>
      </c>
      <c r="B8" s="624"/>
      <c r="C8" s="624"/>
      <c r="D8" s="624"/>
      <c r="E8" s="624"/>
      <c r="F8" s="624"/>
      <c r="G8" s="36"/>
    </row>
    <row r="9" spans="1:8" ht="44" hidden="1" thickBot="1" x14ac:dyDescent="0.4">
      <c r="A9" s="37" t="s">
        <v>287</v>
      </c>
      <c r="B9" s="38">
        <v>0</v>
      </c>
      <c r="C9" s="625" t="s">
        <v>288</v>
      </c>
      <c r="D9" s="626"/>
      <c r="E9" s="626"/>
      <c r="F9" s="627"/>
    </row>
    <row r="10" spans="1:8" ht="16" customHeight="1" x14ac:dyDescent="0.35">
      <c r="A10" s="39"/>
      <c r="B10" s="40"/>
      <c r="C10" s="41"/>
      <c r="D10" s="41"/>
      <c r="E10" s="41"/>
      <c r="F10" s="41"/>
    </row>
    <row r="11" spans="1:8" ht="15" thickBot="1" x14ac:dyDescent="0.4">
      <c r="A11" t="s">
        <v>254</v>
      </c>
    </row>
    <row r="12" spans="1:8" ht="44" thickBot="1" x14ac:dyDescent="0.4">
      <c r="A12" s="181" t="s">
        <v>252</v>
      </c>
      <c r="B12" s="182">
        <v>0</v>
      </c>
      <c r="C12" s="183"/>
      <c r="D12" s="183"/>
      <c r="E12" s="183"/>
      <c r="F12" s="183"/>
    </row>
    <row r="14" spans="1:8" ht="15" thickBot="1" x14ac:dyDescent="0.4">
      <c r="A14" s="622" t="s">
        <v>195</v>
      </c>
      <c r="B14" s="622"/>
      <c r="C14" s="14"/>
    </row>
    <row r="15" spans="1:8" ht="44" thickBot="1" x14ac:dyDescent="0.4">
      <c r="A15" s="154" t="s">
        <v>194</v>
      </c>
      <c r="B15" s="178">
        <v>45694</v>
      </c>
      <c r="C15" s="619" t="s">
        <v>256</v>
      </c>
      <c r="D15" s="620"/>
      <c r="E15" s="620"/>
      <c r="F15" s="621"/>
    </row>
    <row r="16" spans="1:8" x14ac:dyDescent="0.35">
      <c r="A16" s="16"/>
      <c r="B16" s="16"/>
    </row>
    <row r="17" spans="1:7" ht="19.5" customHeight="1" thickBot="1" x14ac:dyDescent="0.4">
      <c r="A17" s="623" t="s">
        <v>197</v>
      </c>
      <c r="B17" s="623"/>
      <c r="C17" s="15"/>
    </row>
    <row r="18" spans="1:7" ht="43" customHeight="1" thickBot="1" x14ac:dyDescent="0.4">
      <c r="A18" s="181" t="s">
        <v>253</v>
      </c>
      <c r="B18" s="22">
        <v>1</v>
      </c>
      <c r="C18" s="616" t="s">
        <v>196</v>
      </c>
      <c r="D18" s="617"/>
      <c r="E18" s="617"/>
      <c r="F18" s="618"/>
      <c r="G18" s="10" t="s">
        <v>200</v>
      </c>
    </row>
    <row r="19" spans="1:7" ht="18.649999999999999" customHeight="1" x14ac:dyDescent="0.35"/>
    <row r="20" spans="1:7" ht="0.65" customHeight="1" thickBot="1" x14ac:dyDescent="0.4">
      <c r="A20" s="622" t="s">
        <v>250</v>
      </c>
      <c r="B20" s="622"/>
    </row>
    <row r="21" spans="1:7" ht="24" customHeight="1" thickBot="1" x14ac:dyDescent="0.4">
      <c r="A21" s="21" t="s">
        <v>249</v>
      </c>
      <c r="B21" s="22">
        <v>20</v>
      </c>
      <c r="C21" s="616" t="s">
        <v>255</v>
      </c>
      <c r="D21" s="617"/>
      <c r="E21" s="617"/>
      <c r="F21" s="618"/>
    </row>
  </sheetData>
  <mergeCells count="12">
    <mergeCell ref="A1:H1"/>
    <mergeCell ref="C21:F21"/>
    <mergeCell ref="C15:F15"/>
    <mergeCell ref="A14:B14"/>
    <mergeCell ref="A17:B17"/>
    <mergeCell ref="C18:F18"/>
    <mergeCell ref="A20:B20"/>
    <mergeCell ref="A8:F8"/>
    <mergeCell ref="A5:B5"/>
    <mergeCell ref="A6:C6"/>
    <mergeCell ref="C9:F9"/>
    <mergeCell ref="A4:H4"/>
  </mergeCells>
  <hyperlinks>
    <hyperlink ref="A7" location="Оглавление!A1" display="Оглавление"/>
    <hyperlink ref="B2" location="' Котлы ТТ'!A1" display="Котлы твердотопливные          ТГ1"/>
    <hyperlink ref="C2" location="' Комплектующие '!A1" display="Комплектующие                              ТГ2"/>
    <hyperlink ref="D2" location="'Печи отопительные'!A1" display="Печи банные, воздухогрейные                    ТГ3"/>
    <hyperlink ref="E2" location="'Котлы газовые'!A1" display="Котлы газовые ТГ4"/>
    <hyperlink ref="F2" location="'Электропродукция(котлы,ПУЭ,ТЭН)'!A1" display="Электропродукция ТГ5"/>
    <hyperlink ref="H2" location="Гидрообвязка!A1" display="Гидроармаутра ТГ7"/>
    <hyperlink ref="G2" location="'Товары для дачи и отдыха'!A1" display="Товары для дачи и отдыха ТГ6"/>
  </hyperlinks>
  <pageMargins left="3.937007874015748E-2" right="3.937007874015748E-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6"/>
  <sheetViews>
    <sheetView workbookViewId="0">
      <selection activeCell="C25" sqref="C25"/>
    </sheetView>
  </sheetViews>
  <sheetFormatPr defaultRowHeight="14.5" x14ac:dyDescent="0.35"/>
  <cols>
    <col min="1" max="1" width="35.453125" customWidth="1"/>
  </cols>
  <sheetData>
    <row r="1" spans="1:5" x14ac:dyDescent="0.35">
      <c r="A1" s="25"/>
      <c r="B1" s="34">
        <v>1</v>
      </c>
      <c r="C1" s="34">
        <v>2</v>
      </c>
      <c r="D1" s="34">
        <v>3</v>
      </c>
      <c r="E1" s="34">
        <v>4</v>
      </c>
    </row>
    <row r="2" spans="1:5" x14ac:dyDescent="0.35">
      <c r="A2" s="26" t="s">
        <v>5</v>
      </c>
      <c r="B2" s="34"/>
      <c r="C2" s="34"/>
      <c r="D2" s="34"/>
      <c r="E2" s="34"/>
    </row>
    <row r="3" spans="1:5" x14ac:dyDescent="0.35">
      <c r="A3" s="26" t="s">
        <v>6</v>
      </c>
      <c r="B3" s="34"/>
      <c r="C3" s="34"/>
      <c r="D3" s="34"/>
      <c r="E3" s="34"/>
    </row>
    <row r="4" spans="1:5" x14ac:dyDescent="0.35">
      <c r="A4" s="26" t="s">
        <v>7</v>
      </c>
      <c r="B4" s="34"/>
      <c r="C4" s="34"/>
      <c r="D4" s="34"/>
      <c r="E4" s="34"/>
    </row>
    <row r="5" spans="1:5" x14ac:dyDescent="0.35">
      <c r="A5" s="26" t="s">
        <v>8</v>
      </c>
      <c r="B5" s="34"/>
      <c r="C5" s="34"/>
      <c r="D5" s="34"/>
      <c r="E5" s="34"/>
    </row>
    <row r="6" spans="1:5" x14ac:dyDescent="0.35">
      <c r="A6" s="26" t="s">
        <v>290</v>
      </c>
      <c r="B6" s="34"/>
      <c r="C6" s="34"/>
      <c r="D6" s="34"/>
      <c r="E6" s="34"/>
    </row>
    <row r="7" spans="1:5" x14ac:dyDescent="0.35">
      <c r="A7" s="26" t="s">
        <v>9</v>
      </c>
      <c r="B7" s="34"/>
      <c r="C7" s="34"/>
      <c r="D7" s="34"/>
      <c r="E7" s="34"/>
    </row>
    <row r="8" spans="1:5" x14ac:dyDescent="0.35">
      <c r="A8" s="26" t="s">
        <v>10</v>
      </c>
      <c r="B8" s="34"/>
      <c r="C8" s="34"/>
      <c r="D8" s="34"/>
      <c r="E8" s="34"/>
    </row>
    <row r="9" spans="1:5" x14ac:dyDescent="0.35">
      <c r="A9" s="26" t="s">
        <v>11</v>
      </c>
      <c r="B9" s="34"/>
      <c r="C9" s="34"/>
      <c r="D9" s="34"/>
      <c r="E9" s="34"/>
    </row>
    <row r="10" spans="1:5" x14ac:dyDescent="0.35">
      <c r="A10" s="26" t="s">
        <v>12</v>
      </c>
      <c r="B10" s="34"/>
      <c r="C10" s="34"/>
      <c r="D10" s="34"/>
      <c r="E10" s="34"/>
    </row>
    <row r="11" spans="1:5" x14ac:dyDescent="0.35">
      <c r="A11" s="26" t="s">
        <v>13</v>
      </c>
      <c r="B11" s="34"/>
      <c r="C11" s="34"/>
      <c r="D11" s="34"/>
      <c r="E11" s="34"/>
    </row>
    <row r="12" spans="1:5" x14ac:dyDescent="0.35">
      <c r="A12" s="26" t="s">
        <v>14</v>
      </c>
      <c r="B12" s="34"/>
      <c r="C12" s="34"/>
      <c r="D12" s="34"/>
      <c r="E12" s="34"/>
    </row>
    <row r="13" spans="1:5" x14ac:dyDescent="0.35">
      <c r="A13" s="26" t="s">
        <v>15</v>
      </c>
      <c r="B13" s="34"/>
      <c r="C13" s="34"/>
      <c r="D13" s="34"/>
      <c r="E13" s="34"/>
    </row>
    <row r="14" spans="1:5" x14ac:dyDescent="0.35">
      <c r="A14" s="26" t="s">
        <v>16</v>
      </c>
      <c r="B14" s="34"/>
      <c r="C14" s="34"/>
      <c r="D14" s="34"/>
      <c r="E14" s="34"/>
    </row>
    <row r="15" spans="1:5" x14ac:dyDescent="0.35">
      <c r="A15" s="26" t="s">
        <v>17</v>
      </c>
      <c r="B15" s="34"/>
      <c r="C15" s="34"/>
      <c r="D15" s="34"/>
      <c r="E15" s="34"/>
    </row>
    <row r="16" spans="1:5" x14ac:dyDescent="0.35">
      <c r="A16" s="26" t="s">
        <v>18</v>
      </c>
      <c r="B16" s="34"/>
      <c r="C16" s="34"/>
      <c r="D16" s="34"/>
      <c r="E16" s="34"/>
    </row>
    <row r="17" spans="1:5" x14ac:dyDescent="0.35">
      <c r="A17" s="26" t="s">
        <v>19</v>
      </c>
      <c r="B17" s="34"/>
      <c r="C17" s="34"/>
      <c r="D17" s="34"/>
      <c r="E17" s="34"/>
    </row>
    <row r="18" spans="1:5" x14ac:dyDescent="0.35">
      <c r="A18" s="26" t="s">
        <v>20</v>
      </c>
      <c r="B18" s="34"/>
      <c r="C18" s="34"/>
      <c r="D18" s="34"/>
      <c r="E18" s="34"/>
    </row>
    <row r="19" spans="1:5" x14ac:dyDescent="0.35">
      <c r="A19" s="26" t="s">
        <v>21</v>
      </c>
      <c r="B19" s="34"/>
      <c r="C19" s="34"/>
      <c r="D19" s="34"/>
      <c r="E19" s="34"/>
    </row>
    <row r="20" spans="1:5" x14ac:dyDescent="0.35">
      <c r="A20" s="26" t="s">
        <v>22</v>
      </c>
      <c r="B20" s="34"/>
      <c r="C20" s="34"/>
      <c r="D20" s="34"/>
      <c r="E20" s="34"/>
    </row>
    <row r="21" spans="1:5" x14ac:dyDescent="0.35">
      <c r="A21" s="26" t="s">
        <v>23</v>
      </c>
      <c r="B21" s="34"/>
      <c r="C21" s="34"/>
      <c r="D21" s="34"/>
      <c r="E21" s="34"/>
    </row>
    <row r="22" spans="1:5" x14ac:dyDescent="0.35">
      <c r="A22" s="26" t="s">
        <v>24</v>
      </c>
      <c r="B22" s="34"/>
      <c r="C22" s="34"/>
      <c r="D22" s="34"/>
      <c r="E22" s="34"/>
    </row>
    <row r="23" spans="1:5" x14ac:dyDescent="0.35">
      <c r="A23" s="26" t="s">
        <v>25</v>
      </c>
      <c r="B23" s="34"/>
      <c r="C23" s="34"/>
      <c r="D23" s="34"/>
      <c r="E23" s="34"/>
    </row>
    <row r="24" spans="1:5" x14ac:dyDescent="0.35">
      <c r="A24" s="26" t="s">
        <v>26</v>
      </c>
      <c r="B24" s="34"/>
      <c r="C24" s="34"/>
      <c r="D24" s="34"/>
      <c r="E24" s="34"/>
    </row>
    <row r="25" spans="1:5" x14ac:dyDescent="0.35">
      <c r="A25" s="27" t="s">
        <v>198</v>
      </c>
      <c r="B25" s="34"/>
      <c r="C25" s="34"/>
      <c r="D25" s="34"/>
      <c r="E25" s="34"/>
    </row>
    <row r="26" spans="1:5" x14ac:dyDescent="0.35">
      <c r="A26" s="27" t="s">
        <v>199</v>
      </c>
      <c r="B26" s="34"/>
      <c r="C26" s="34"/>
      <c r="D26" s="34"/>
      <c r="E26" s="34"/>
    </row>
    <row r="27" spans="1:5" x14ac:dyDescent="0.35">
      <c r="A27" s="28" t="s">
        <v>76</v>
      </c>
      <c r="B27" s="34"/>
      <c r="C27" s="34"/>
      <c r="D27" s="34"/>
      <c r="E27" s="34"/>
    </row>
    <row r="28" spans="1:5" x14ac:dyDescent="0.35">
      <c r="A28" s="29" t="s">
        <v>227</v>
      </c>
      <c r="B28" s="34">
        <v>10</v>
      </c>
      <c r="C28" s="34"/>
      <c r="D28" s="34"/>
      <c r="E28" s="34"/>
    </row>
    <row r="29" spans="1:5" x14ac:dyDescent="0.35">
      <c r="A29" s="29" t="s">
        <v>228</v>
      </c>
      <c r="B29" s="34">
        <v>10</v>
      </c>
      <c r="C29" s="34"/>
      <c r="D29" s="34"/>
      <c r="E29" s="34"/>
    </row>
    <row r="30" spans="1:5" x14ac:dyDescent="0.35">
      <c r="A30" s="29" t="s">
        <v>79</v>
      </c>
      <c r="B30" s="34"/>
      <c r="C30" s="34"/>
      <c r="D30" s="34"/>
      <c r="E30" s="34"/>
    </row>
    <row r="31" spans="1:5" x14ac:dyDescent="0.35">
      <c r="A31" s="29" t="s">
        <v>80</v>
      </c>
      <c r="B31" s="34"/>
      <c r="C31" s="34"/>
      <c r="D31" s="34"/>
      <c r="E31" s="34"/>
    </row>
    <row r="32" spans="1:5" x14ac:dyDescent="0.35">
      <c r="A32" s="30" t="s">
        <v>81</v>
      </c>
      <c r="B32" s="34"/>
      <c r="C32" s="34"/>
      <c r="D32" s="34"/>
      <c r="E32" s="34"/>
    </row>
    <row r="33" spans="1:5" x14ac:dyDescent="0.35">
      <c r="A33" s="30" t="s">
        <v>82</v>
      </c>
      <c r="B33" s="34"/>
      <c r="C33" s="34"/>
      <c r="D33" s="34"/>
      <c r="E33" s="34"/>
    </row>
    <row r="34" spans="1:5" x14ac:dyDescent="0.35">
      <c r="A34" s="31" t="s">
        <v>97</v>
      </c>
      <c r="B34" s="34"/>
      <c r="C34" s="34"/>
      <c r="D34" s="34"/>
      <c r="E34" s="34"/>
    </row>
    <row r="35" spans="1:5" x14ac:dyDescent="0.35">
      <c r="A35" s="25" t="s">
        <v>101</v>
      </c>
      <c r="B35" s="34"/>
      <c r="C35" s="34"/>
      <c r="D35" s="34"/>
      <c r="E35" s="34"/>
    </row>
    <row r="36" spans="1:5" x14ac:dyDescent="0.35">
      <c r="A36" s="25" t="s">
        <v>98</v>
      </c>
      <c r="B36" s="34"/>
      <c r="C36" s="34"/>
      <c r="D36" s="34"/>
      <c r="E36" s="34"/>
    </row>
    <row r="37" spans="1:5" x14ac:dyDescent="0.35">
      <c r="A37" s="32" t="s">
        <v>99</v>
      </c>
      <c r="B37" s="34"/>
      <c r="C37" s="34"/>
      <c r="D37" s="34"/>
      <c r="E37" s="34"/>
    </row>
    <row r="38" spans="1:5" x14ac:dyDescent="0.35">
      <c r="A38" s="32" t="s">
        <v>100</v>
      </c>
      <c r="B38" s="34"/>
      <c r="C38" s="34"/>
      <c r="D38" s="34"/>
      <c r="E38" s="34"/>
    </row>
    <row r="39" spans="1:5" ht="26" x14ac:dyDescent="0.35">
      <c r="A39" s="29" t="s">
        <v>185</v>
      </c>
      <c r="B39" s="34"/>
      <c r="C39" s="34"/>
      <c r="D39" s="34"/>
      <c r="E39" s="34"/>
    </row>
    <row r="40" spans="1:5" ht="26" x14ac:dyDescent="0.35">
      <c r="A40" s="28" t="s">
        <v>108</v>
      </c>
      <c r="B40" s="34"/>
      <c r="C40" s="34"/>
      <c r="D40" s="34"/>
      <c r="E40" s="34"/>
    </row>
    <row r="41" spans="1:5" ht="26" x14ac:dyDescent="0.35">
      <c r="A41" s="28" t="s">
        <v>110</v>
      </c>
      <c r="B41" s="34"/>
      <c r="C41" s="34"/>
      <c r="D41" s="34"/>
      <c r="E41" s="34"/>
    </row>
    <row r="42" spans="1:5" ht="26" x14ac:dyDescent="0.35">
      <c r="A42" s="28" t="s">
        <v>109</v>
      </c>
      <c r="B42" s="34"/>
      <c r="C42" s="34"/>
      <c r="D42" s="34"/>
      <c r="E42" s="34"/>
    </row>
    <row r="43" spans="1:5" x14ac:dyDescent="0.35">
      <c r="A43" s="28" t="s">
        <v>111</v>
      </c>
      <c r="B43" s="34"/>
      <c r="C43" s="34"/>
      <c r="D43" s="34"/>
      <c r="E43" s="34"/>
    </row>
    <row r="44" spans="1:5" x14ac:dyDescent="0.35">
      <c r="A44" s="28" t="s">
        <v>112</v>
      </c>
      <c r="B44" s="34"/>
      <c r="C44" s="34"/>
      <c r="D44" s="34"/>
      <c r="E44" s="34"/>
    </row>
    <row r="45" spans="1:5" x14ac:dyDescent="0.35">
      <c r="A45" s="28" t="s">
        <v>206</v>
      </c>
      <c r="B45" s="34"/>
      <c r="C45" s="34"/>
      <c r="D45" s="34"/>
      <c r="E45" s="34"/>
    </row>
    <row r="46" spans="1:5" ht="26" x14ac:dyDescent="0.35">
      <c r="A46" s="28" t="s">
        <v>107</v>
      </c>
      <c r="B46" s="34"/>
      <c r="C46" s="34"/>
      <c r="D46" s="34"/>
      <c r="E46" s="34"/>
    </row>
    <row r="47" spans="1:5" x14ac:dyDescent="0.35">
      <c r="A47" s="28" t="s">
        <v>113</v>
      </c>
      <c r="B47" s="34"/>
      <c r="C47" s="34"/>
      <c r="D47" s="34"/>
      <c r="E47" s="34"/>
    </row>
    <row r="48" spans="1:5" x14ac:dyDescent="0.35">
      <c r="A48" s="28" t="s">
        <v>114</v>
      </c>
      <c r="B48" s="34"/>
      <c r="C48" s="34"/>
      <c r="D48" s="34"/>
      <c r="E48" s="34"/>
    </row>
    <row r="49" spans="1:5" ht="26" x14ac:dyDescent="0.35">
      <c r="A49" s="28" t="s">
        <v>115</v>
      </c>
      <c r="B49" s="34"/>
      <c r="C49" s="34"/>
      <c r="D49" s="34"/>
      <c r="E49" s="34"/>
    </row>
    <row r="50" spans="1:5" ht="26" x14ac:dyDescent="0.35">
      <c r="A50" s="28" t="s">
        <v>116</v>
      </c>
      <c r="B50" s="34"/>
      <c r="C50" s="34"/>
      <c r="D50" s="34"/>
      <c r="E50" s="34"/>
    </row>
    <row r="51" spans="1:5" x14ac:dyDescent="0.35">
      <c r="A51" s="28" t="s">
        <v>117</v>
      </c>
      <c r="B51" s="34"/>
      <c r="C51" s="34"/>
      <c r="D51" s="34"/>
      <c r="E51" s="34"/>
    </row>
    <row r="52" spans="1:5" x14ac:dyDescent="0.35">
      <c r="A52" s="28" t="s">
        <v>118</v>
      </c>
      <c r="B52" s="34"/>
      <c r="C52" s="34"/>
      <c r="D52" s="34"/>
      <c r="E52" s="34"/>
    </row>
    <row r="53" spans="1:5" x14ac:dyDescent="0.35">
      <c r="A53" s="28" t="s">
        <v>119</v>
      </c>
      <c r="B53" s="34"/>
      <c r="C53" s="34"/>
      <c r="D53" s="34"/>
      <c r="E53" s="34"/>
    </row>
    <row r="54" spans="1:5" x14ac:dyDescent="0.35">
      <c r="A54" s="28" t="s">
        <v>120</v>
      </c>
      <c r="B54" s="34"/>
      <c r="C54" s="34"/>
      <c r="D54" s="34"/>
      <c r="E54" s="34"/>
    </row>
    <row r="55" spans="1:5" x14ac:dyDescent="0.35">
      <c r="A55" s="30" t="s">
        <v>121</v>
      </c>
      <c r="B55" s="34"/>
      <c r="C55" s="34"/>
      <c r="D55" s="34"/>
      <c r="E55" s="34"/>
    </row>
    <row r="56" spans="1:5" x14ac:dyDescent="0.35">
      <c r="A56" s="30" t="s">
        <v>122</v>
      </c>
      <c r="B56" s="34"/>
      <c r="C56" s="34"/>
      <c r="D56" s="34"/>
      <c r="E56" s="34"/>
    </row>
    <row r="57" spans="1:5" x14ac:dyDescent="0.35">
      <c r="A57" s="30" t="s">
        <v>123</v>
      </c>
      <c r="B57" s="34"/>
      <c r="C57" s="34"/>
      <c r="D57" s="34"/>
      <c r="E57" s="34"/>
    </row>
    <row r="58" spans="1:5" x14ac:dyDescent="0.35">
      <c r="A58" s="30" t="s">
        <v>124</v>
      </c>
      <c r="B58" s="34"/>
      <c r="C58" s="34"/>
      <c r="D58" s="34"/>
      <c r="E58" s="34"/>
    </row>
    <row r="59" spans="1:5" x14ac:dyDescent="0.35">
      <c r="A59" s="29" t="s">
        <v>180</v>
      </c>
      <c r="B59" s="34"/>
      <c r="C59" s="34"/>
      <c r="D59" s="34"/>
      <c r="E59" s="34"/>
    </row>
    <row r="60" spans="1:5" x14ac:dyDescent="0.35">
      <c r="A60" s="29" t="s">
        <v>181</v>
      </c>
      <c r="B60" s="34"/>
      <c r="C60" s="34"/>
      <c r="D60" s="34"/>
      <c r="E60" s="34"/>
    </row>
    <row r="61" spans="1:5" x14ac:dyDescent="0.35">
      <c r="A61" s="29" t="s">
        <v>131</v>
      </c>
      <c r="B61" s="34"/>
      <c r="C61" s="34"/>
      <c r="D61" s="34"/>
      <c r="E61" s="34"/>
    </row>
    <row r="62" spans="1:5" x14ac:dyDescent="0.35">
      <c r="A62" s="29" t="s">
        <v>132</v>
      </c>
      <c r="B62" s="34"/>
      <c r="C62" s="34"/>
      <c r="D62" s="34"/>
      <c r="E62" s="34"/>
    </row>
    <row r="63" spans="1:5" x14ac:dyDescent="0.35">
      <c r="A63" s="29" t="s">
        <v>133</v>
      </c>
      <c r="B63" s="34"/>
      <c r="C63" s="34"/>
      <c r="D63" s="34"/>
      <c r="E63" s="34"/>
    </row>
    <row r="64" spans="1:5" x14ac:dyDescent="0.35">
      <c r="A64" s="29" t="s">
        <v>134</v>
      </c>
      <c r="B64" s="34"/>
      <c r="C64" s="34"/>
      <c r="D64" s="34"/>
      <c r="E64" s="34"/>
    </row>
    <row r="65" spans="1:5" x14ac:dyDescent="0.35">
      <c r="A65" s="29" t="s">
        <v>135</v>
      </c>
      <c r="B65" s="34"/>
      <c r="C65" s="34"/>
      <c r="D65" s="34"/>
      <c r="E65" s="34"/>
    </row>
    <row r="66" spans="1:5" x14ac:dyDescent="0.35">
      <c r="A66" s="29" t="s">
        <v>136</v>
      </c>
      <c r="B66" s="34"/>
      <c r="C66" s="34"/>
      <c r="D66" s="34"/>
      <c r="E66" s="34"/>
    </row>
    <row r="67" spans="1:5" x14ac:dyDescent="0.35">
      <c r="A67" s="29" t="s">
        <v>137</v>
      </c>
      <c r="B67" s="34"/>
      <c r="C67" s="34"/>
      <c r="D67" s="34"/>
      <c r="E67" s="34"/>
    </row>
    <row r="68" spans="1:5" x14ac:dyDescent="0.35">
      <c r="A68" s="29" t="s">
        <v>138</v>
      </c>
      <c r="B68" s="34"/>
      <c r="C68" s="34"/>
      <c r="D68" s="34"/>
      <c r="E68" s="34"/>
    </row>
    <row r="69" spans="1:5" x14ac:dyDescent="0.35">
      <c r="A69" s="29" t="s">
        <v>139</v>
      </c>
      <c r="B69" s="34"/>
      <c r="C69" s="34"/>
      <c r="D69" s="34"/>
      <c r="E69" s="34"/>
    </row>
    <row r="70" spans="1:5" x14ac:dyDescent="0.35">
      <c r="A70" s="29" t="s">
        <v>140</v>
      </c>
      <c r="B70" s="34"/>
      <c r="C70" s="34"/>
      <c r="D70" s="34"/>
      <c r="E70" s="34"/>
    </row>
    <row r="71" spans="1:5" x14ac:dyDescent="0.35">
      <c r="A71" s="29" t="s">
        <v>141</v>
      </c>
      <c r="B71" s="34"/>
      <c r="C71" s="34"/>
      <c r="D71" s="34"/>
      <c r="E71" s="34"/>
    </row>
    <row r="72" spans="1:5" x14ac:dyDescent="0.35">
      <c r="A72" s="29" t="s">
        <v>142</v>
      </c>
      <c r="B72" s="34"/>
      <c r="C72" s="34"/>
      <c r="D72" s="34"/>
      <c r="E72" s="34"/>
    </row>
    <row r="73" spans="1:5" x14ac:dyDescent="0.35">
      <c r="A73" s="29" t="s">
        <v>143</v>
      </c>
      <c r="B73" s="34"/>
      <c r="C73" s="34"/>
      <c r="D73" s="34"/>
      <c r="E73" s="34"/>
    </row>
    <row r="74" spans="1:5" x14ac:dyDescent="0.35">
      <c r="A74" s="29" t="s">
        <v>144</v>
      </c>
      <c r="B74" s="34"/>
      <c r="C74" s="34"/>
      <c r="D74" s="34"/>
      <c r="E74" s="34"/>
    </row>
    <row r="75" spans="1:5" x14ac:dyDescent="0.35">
      <c r="A75" s="29" t="s">
        <v>145</v>
      </c>
      <c r="B75" s="34"/>
      <c r="C75" s="34"/>
      <c r="D75" s="34"/>
      <c r="E75" s="34"/>
    </row>
    <row r="76" spans="1:5" x14ac:dyDescent="0.35">
      <c r="A76" s="33" t="s">
        <v>154</v>
      </c>
      <c r="B76" s="34"/>
      <c r="C76" s="34"/>
      <c r="D76" s="34"/>
      <c r="E76" s="34"/>
    </row>
    <row r="77" spans="1:5" x14ac:dyDescent="0.35">
      <c r="A77" s="33" t="s">
        <v>155</v>
      </c>
      <c r="B77" s="34"/>
      <c r="C77" s="34"/>
      <c r="D77" s="34"/>
      <c r="E77" s="34"/>
    </row>
    <row r="78" spans="1:5" x14ac:dyDescent="0.35">
      <c r="A78" s="33" t="s">
        <v>156</v>
      </c>
      <c r="B78" s="34"/>
      <c r="C78" s="34"/>
      <c r="D78" s="34"/>
      <c r="E78" s="34"/>
    </row>
    <row r="79" spans="1:5" x14ac:dyDescent="0.35">
      <c r="A79" s="29" t="s">
        <v>183</v>
      </c>
      <c r="B79" s="34"/>
      <c r="C79" s="34"/>
      <c r="D79" s="34"/>
      <c r="E79" s="34"/>
    </row>
    <row r="80" spans="1:5" x14ac:dyDescent="0.35">
      <c r="A80" s="29" t="s">
        <v>186</v>
      </c>
      <c r="B80" s="34"/>
      <c r="C80" s="34"/>
      <c r="D80" s="34"/>
      <c r="E80" s="34"/>
    </row>
    <row r="81" spans="1:5" x14ac:dyDescent="0.35">
      <c r="A81" s="29" t="s">
        <v>187</v>
      </c>
      <c r="B81" s="34"/>
      <c r="C81" s="34"/>
      <c r="D81" s="34"/>
      <c r="E81" s="34"/>
    </row>
    <row r="82" spans="1:5" x14ac:dyDescent="0.35">
      <c r="A82" s="33" t="s">
        <v>215</v>
      </c>
      <c r="B82" s="34"/>
      <c r="C82" s="34"/>
      <c r="D82" s="34"/>
      <c r="E82" s="34"/>
    </row>
    <row r="83" spans="1:5" x14ac:dyDescent="0.35">
      <c r="A83" s="33" t="s">
        <v>216</v>
      </c>
      <c r="B83" s="34"/>
      <c r="C83" s="34"/>
      <c r="D83" s="34"/>
      <c r="E83" s="34"/>
    </row>
    <row r="84" spans="1:5" x14ac:dyDescent="0.35">
      <c r="A84" s="33" t="s">
        <v>217</v>
      </c>
      <c r="B84" s="34"/>
      <c r="C84" s="34"/>
      <c r="D84" s="34"/>
      <c r="E84" s="34"/>
    </row>
    <row r="85" spans="1:5" x14ac:dyDescent="0.35">
      <c r="A85" s="33" t="s">
        <v>218</v>
      </c>
      <c r="B85" s="34"/>
      <c r="C85" s="34"/>
      <c r="D85" s="34"/>
      <c r="E85" s="34"/>
    </row>
    <row r="86" spans="1:5" x14ac:dyDescent="0.35">
      <c r="A86" s="33" t="s">
        <v>219</v>
      </c>
      <c r="B86" s="34"/>
      <c r="C86" s="34"/>
      <c r="D86" s="34"/>
      <c r="E86" s="34"/>
    </row>
    <row r="87" spans="1:5" x14ac:dyDescent="0.35">
      <c r="A87" s="33" t="s">
        <v>220</v>
      </c>
      <c r="B87" s="34"/>
      <c r="C87" s="34"/>
      <c r="D87" s="34"/>
      <c r="E87" s="34"/>
    </row>
    <row r="88" spans="1:5" x14ac:dyDescent="0.35">
      <c r="A88" s="33" t="s">
        <v>221</v>
      </c>
      <c r="B88" s="34"/>
      <c r="C88" s="34"/>
      <c r="D88" s="34"/>
      <c r="E88" s="34"/>
    </row>
    <row r="89" spans="1:5" x14ac:dyDescent="0.35">
      <c r="A89" s="33" t="s">
        <v>222</v>
      </c>
      <c r="B89" s="34"/>
      <c r="C89" s="34"/>
      <c r="D89" s="34"/>
      <c r="E89" s="34"/>
    </row>
    <row r="90" spans="1:5" x14ac:dyDescent="0.35">
      <c r="A90" s="33" t="s">
        <v>223</v>
      </c>
      <c r="B90" s="34"/>
      <c r="C90" s="34"/>
      <c r="D90" s="34"/>
      <c r="E90" s="34"/>
    </row>
    <row r="91" spans="1:5" x14ac:dyDescent="0.35">
      <c r="A91" s="33" t="s">
        <v>224</v>
      </c>
      <c r="B91" s="34"/>
      <c r="C91" s="34"/>
      <c r="D91" s="34"/>
      <c r="E91" s="34"/>
    </row>
    <row r="92" spans="1:5" x14ac:dyDescent="0.35">
      <c r="A92" s="33" t="s">
        <v>225</v>
      </c>
      <c r="B92" s="34"/>
      <c r="C92" s="34"/>
      <c r="D92" s="34"/>
      <c r="E92" s="34"/>
    </row>
    <row r="93" spans="1:5" x14ac:dyDescent="0.35">
      <c r="A93" s="33" t="s">
        <v>226</v>
      </c>
      <c r="B93" s="34"/>
      <c r="C93" s="34"/>
      <c r="D93" s="34"/>
      <c r="E93" s="34"/>
    </row>
    <row r="94" spans="1:5" x14ac:dyDescent="0.35">
      <c r="A94" s="33" t="s">
        <v>33</v>
      </c>
      <c r="B94" s="34"/>
      <c r="C94" s="34"/>
      <c r="D94" s="34"/>
      <c r="E94" s="34"/>
    </row>
    <row r="95" spans="1:5" x14ac:dyDescent="0.35">
      <c r="A95" s="33" t="s">
        <v>34</v>
      </c>
      <c r="B95" s="34"/>
      <c r="C95" s="34"/>
      <c r="D95" s="34"/>
      <c r="E95" s="34"/>
    </row>
    <row r="96" spans="1:5" x14ac:dyDescent="0.35">
      <c r="A96" s="33" t="s">
        <v>35</v>
      </c>
      <c r="B96" s="34"/>
      <c r="C96" s="34"/>
      <c r="D96" s="34"/>
      <c r="E96" s="34"/>
    </row>
    <row r="97" spans="1:5" x14ac:dyDescent="0.35">
      <c r="A97" s="33" t="s">
        <v>36</v>
      </c>
      <c r="B97" s="34"/>
      <c r="C97" s="34"/>
      <c r="D97" s="34"/>
      <c r="E97" s="34"/>
    </row>
    <row r="98" spans="1:5" x14ac:dyDescent="0.35">
      <c r="A98" s="33" t="s">
        <v>37</v>
      </c>
      <c r="B98" s="34"/>
      <c r="C98" s="34"/>
      <c r="D98" s="34"/>
      <c r="E98" s="34"/>
    </row>
    <row r="99" spans="1:5" x14ac:dyDescent="0.35">
      <c r="A99" s="33" t="s">
        <v>38</v>
      </c>
      <c r="B99" s="34"/>
      <c r="C99" s="34"/>
      <c r="D99" s="34"/>
      <c r="E99" s="34"/>
    </row>
    <row r="100" spans="1:5" x14ac:dyDescent="0.35">
      <c r="A100" s="33" t="s">
        <v>39</v>
      </c>
      <c r="B100" s="34"/>
      <c r="C100" s="34"/>
      <c r="D100" s="34"/>
      <c r="E100" s="34"/>
    </row>
    <row r="101" spans="1:5" x14ac:dyDescent="0.35">
      <c r="A101" s="33" t="s">
        <v>40</v>
      </c>
      <c r="B101" s="34"/>
      <c r="C101" s="34"/>
      <c r="D101" s="34"/>
      <c r="E101" s="34"/>
    </row>
    <row r="102" spans="1:5" x14ac:dyDescent="0.35">
      <c r="A102" s="33" t="s">
        <v>41</v>
      </c>
      <c r="B102" s="34"/>
      <c r="C102" s="34"/>
      <c r="D102" s="34"/>
      <c r="E102" s="34"/>
    </row>
    <row r="103" spans="1:5" x14ac:dyDescent="0.35">
      <c r="A103" s="33" t="s">
        <v>42</v>
      </c>
      <c r="B103" s="34"/>
      <c r="C103" s="34"/>
      <c r="D103" s="34"/>
      <c r="E103" s="34"/>
    </row>
    <row r="104" spans="1:5" x14ac:dyDescent="0.35">
      <c r="A104" s="33" t="s">
        <v>43</v>
      </c>
      <c r="B104" s="34"/>
      <c r="C104" s="34"/>
      <c r="D104" s="34"/>
      <c r="E104" s="34"/>
    </row>
    <row r="105" spans="1:5" x14ac:dyDescent="0.35">
      <c r="A105" s="33" t="s">
        <v>44</v>
      </c>
      <c r="B105" s="34"/>
      <c r="C105" s="34"/>
      <c r="D105" s="34"/>
      <c r="E105" s="34"/>
    </row>
    <row r="106" spans="1:5" x14ac:dyDescent="0.35">
      <c r="A106" s="33" t="s">
        <v>45</v>
      </c>
      <c r="B106" s="34"/>
      <c r="C106" s="34"/>
      <c r="D106" s="34"/>
      <c r="E106" s="34"/>
    </row>
    <row r="107" spans="1:5" x14ac:dyDescent="0.35">
      <c r="A107" s="33" t="s">
        <v>46</v>
      </c>
      <c r="B107" s="34"/>
      <c r="C107" s="34"/>
      <c r="D107" s="34"/>
      <c r="E107" s="34"/>
    </row>
    <row r="108" spans="1:5" x14ac:dyDescent="0.35">
      <c r="A108" s="33" t="s">
        <v>47</v>
      </c>
      <c r="B108" s="34"/>
      <c r="C108" s="34"/>
      <c r="D108" s="34"/>
      <c r="E108" s="34"/>
    </row>
    <row r="109" spans="1:5" x14ac:dyDescent="0.35">
      <c r="A109" s="33" t="s">
        <v>48</v>
      </c>
      <c r="B109" s="34"/>
      <c r="C109" s="34"/>
      <c r="D109" s="34"/>
      <c r="E109" s="34"/>
    </row>
    <row r="110" spans="1:5" x14ac:dyDescent="0.35">
      <c r="A110" s="33" t="s">
        <v>49</v>
      </c>
      <c r="B110" s="34"/>
      <c r="C110" s="34"/>
      <c r="D110" s="34"/>
      <c r="E110" s="34"/>
    </row>
    <row r="111" spans="1:5" x14ac:dyDescent="0.35">
      <c r="A111" s="33" t="s">
        <v>50</v>
      </c>
      <c r="B111" s="34"/>
      <c r="C111" s="34"/>
      <c r="D111" s="34"/>
      <c r="E111" s="34"/>
    </row>
    <row r="112" spans="1:5" x14ac:dyDescent="0.35">
      <c r="A112" s="33" t="s">
        <v>51</v>
      </c>
      <c r="B112" s="34"/>
      <c r="C112" s="34"/>
      <c r="D112" s="34"/>
      <c r="E112" s="34"/>
    </row>
    <row r="113" spans="1:5" x14ac:dyDescent="0.35">
      <c r="A113" s="33" t="s">
        <v>52</v>
      </c>
      <c r="B113" s="34"/>
      <c r="C113" s="34"/>
      <c r="D113" s="34"/>
      <c r="E113" s="34"/>
    </row>
    <row r="114" spans="1:5" x14ac:dyDescent="0.35">
      <c r="A114" s="33" t="s">
        <v>53</v>
      </c>
      <c r="B114" s="34"/>
      <c r="C114" s="34"/>
      <c r="D114" s="34"/>
      <c r="E114" s="34"/>
    </row>
    <row r="115" spans="1:5" x14ac:dyDescent="0.35">
      <c r="A115" s="33" t="s">
        <v>54</v>
      </c>
      <c r="B115" s="34"/>
      <c r="C115" s="34"/>
      <c r="D115" s="34"/>
      <c r="E115" s="34"/>
    </row>
    <row r="116" spans="1:5" x14ac:dyDescent="0.35">
      <c r="A116" s="33" t="s">
        <v>55</v>
      </c>
      <c r="B116" s="34"/>
      <c r="C116" s="34"/>
      <c r="D116" s="34"/>
      <c r="E116" s="34"/>
    </row>
    <row r="117" spans="1:5" x14ac:dyDescent="0.35">
      <c r="A117" s="33" t="s">
        <v>56</v>
      </c>
      <c r="B117" s="34"/>
      <c r="C117" s="34"/>
      <c r="D117" s="34"/>
      <c r="E117" s="34"/>
    </row>
    <row r="118" spans="1:5" x14ac:dyDescent="0.35">
      <c r="A118" s="33" t="s">
        <v>57</v>
      </c>
      <c r="B118" s="34"/>
      <c r="C118" s="34"/>
      <c r="D118" s="34"/>
      <c r="E118" s="34"/>
    </row>
    <row r="119" spans="1:5" x14ac:dyDescent="0.35">
      <c r="A119" s="33" t="s">
        <v>58</v>
      </c>
      <c r="B119" s="34"/>
      <c r="C119" s="34"/>
      <c r="D119" s="34"/>
      <c r="E119" s="34"/>
    </row>
    <row r="120" spans="1:5" x14ac:dyDescent="0.35">
      <c r="A120" s="33" t="s">
        <v>59</v>
      </c>
      <c r="B120" s="34"/>
      <c r="C120" s="34"/>
      <c r="D120" s="34"/>
      <c r="E120" s="34"/>
    </row>
    <row r="121" spans="1:5" x14ac:dyDescent="0.35">
      <c r="A121" s="33" t="s">
        <v>60</v>
      </c>
      <c r="B121" s="34"/>
      <c r="C121" s="34"/>
      <c r="D121" s="34"/>
      <c r="E121" s="34"/>
    </row>
    <row r="122" spans="1:5" x14ac:dyDescent="0.35">
      <c r="A122" s="29" t="s">
        <v>69</v>
      </c>
      <c r="B122" s="34"/>
      <c r="C122" s="34"/>
      <c r="D122" s="34"/>
      <c r="E122" s="34"/>
    </row>
    <row r="123" spans="1:5" x14ac:dyDescent="0.35">
      <c r="A123" s="29" t="s">
        <v>70</v>
      </c>
      <c r="B123" s="34"/>
      <c r="C123" s="34"/>
      <c r="D123" s="34"/>
      <c r="E123" s="34"/>
    </row>
    <row r="124" spans="1:5" x14ac:dyDescent="0.35">
      <c r="A124" s="29" t="s">
        <v>71</v>
      </c>
      <c r="B124" s="34"/>
      <c r="C124" s="34"/>
      <c r="D124" s="34"/>
      <c r="E124" s="34"/>
    </row>
    <row r="125" spans="1:5" x14ac:dyDescent="0.35">
      <c r="A125" s="29" t="s">
        <v>72</v>
      </c>
      <c r="B125" s="34"/>
      <c r="C125" s="34"/>
      <c r="D125" s="34"/>
      <c r="E125" s="34"/>
    </row>
    <row r="126" spans="1:5" x14ac:dyDescent="0.35">
      <c r="A126" s="29" t="s">
        <v>73</v>
      </c>
      <c r="B126" s="34"/>
      <c r="C126" s="34"/>
      <c r="D126" s="34"/>
      <c r="E126" s="34"/>
    </row>
    <row r="127" spans="1:5" x14ac:dyDescent="0.35">
      <c r="A127" s="29" t="s">
        <v>74</v>
      </c>
      <c r="B127" s="34"/>
      <c r="C127" s="34"/>
      <c r="D127" s="34"/>
      <c r="E127" s="34"/>
    </row>
    <row r="128" spans="1:5" x14ac:dyDescent="0.35">
      <c r="A128" s="29" t="s">
        <v>234</v>
      </c>
      <c r="B128" s="34"/>
      <c r="C128" s="34"/>
      <c r="D128" s="34"/>
      <c r="E128" s="34"/>
    </row>
    <row r="129" spans="1:5" ht="26" x14ac:dyDescent="0.35">
      <c r="A129" s="28" t="s">
        <v>266</v>
      </c>
      <c r="B129" s="34"/>
      <c r="C129" s="34"/>
      <c r="D129" s="34"/>
      <c r="E129" s="34"/>
    </row>
    <row r="130" spans="1:5" x14ac:dyDescent="0.35">
      <c r="A130" s="28" t="s">
        <v>246</v>
      </c>
      <c r="B130" s="34"/>
      <c r="C130" s="34"/>
      <c r="D130" s="34"/>
      <c r="E130" s="34"/>
    </row>
    <row r="131" spans="1:5" x14ac:dyDescent="0.35">
      <c r="A131" s="28" t="s">
        <v>247</v>
      </c>
      <c r="B131" s="34"/>
      <c r="C131" s="34"/>
      <c r="D131" s="34"/>
      <c r="E131" s="34"/>
    </row>
    <row r="132" spans="1:5" x14ac:dyDescent="0.35">
      <c r="A132" s="28" t="s">
        <v>248</v>
      </c>
      <c r="B132" s="34"/>
      <c r="C132" s="34"/>
      <c r="D132" s="34"/>
      <c r="E132" s="34"/>
    </row>
    <row r="133" spans="1:5" x14ac:dyDescent="0.35">
      <c r="A133" s="29" t="s">
        <v>267</v>
      </c>
      <c r="B133" s="34"/>
      <c r="C133" s="34"/>
      <c r="D133" s="34"/>
      <c r="E133" s="34"/>
    </row>
    <row r="134" spans="1:5" x14ac:dyDescent="0.35">
      <c r="A134" s="29" t="s">
        <v>268</v>
      </c>
      <c r="B134" s="34"/>
      <c r="C134" s="34"/>
      <c r="D134" s="34"/>
      <c r="E134" s="34"/>
    </row>
    <row r="135" spans="1:5" x14ac:dyDescent="0.35">
      <c r="A135" s="29" t="s">
        <v>269</v>
      </c>
      <c r="B135" s="34"/>
      <c r="C135" s="34"/>
      <c r="D135" s="34"/>
      <c r="E135" s="34"/>
    </row>
    <row r="136" spans="1:5" x14ac:dyDescent="0.35">
      <c r="A136" s="29" t="s">
        <v>270</v>
      </c>
      <c r="B136" s="34"/>
      <c r="C136" s="34"/>
      <c r="D136" s="34"/>
      <c r="E136" s="34"/>
    </row>
    <row r="137" spans="1:5" x14ac:dyDescent="0.35">
      <c r="A137" s="29" t="s">
        <v>271</v>
      </c>
      <c r="B137" s="34"/>
      <c r="C137" s="34"/>
      <c r="D137" s="34"/>
      <c r="E137" s="34"/>
    </row>
    <row r="138" spans="1:5" x14ac:dyDescent="0.35">
      <c r="A138" s="29" t="s">
        <v>272</v>
      </c>
      <c r="B138" s="34"/>
      <c r="C138" s="34"/>
      <c r="D138" s="34"/>
      <c r="E138" s="34"/>
    </row>
    <row r="139" spans="1:5" x14ac:dyDescent="0.35">
      <c r="A139" s="29" t="s">
        <v>273</v>
      </c>
      <c r="B139" s="34"/>
      <c r="C139" s="34"/>
      <c r="D139" s="34"/>
      <c r="E139" s="34"/>
    </row>
    <row r="140" spans="1:5" x14ac:dyDescent="0.35">
      <c r="A140" s="29" t="s">
        <v>274</v>
      </c>
      <c r="B140" s="34"/>
      <c r="C140" s="34"/>
      <c r="D140" s="34"/>
      <c r="E140" s="34"/>
    </row>
    <row r="141" spans="1:5" x14ac:dyDescent="0.35">
      <c r="A141" s="29" t="s">
        <v>275</v>
      </c>
      <c r="B141" s="34"/>
      <c r="C141" s="34"/>
      <c r="D141" s="34"/>
      <c r="E141" s="34"/>
    </row>
    <row r="142" spans="1:5" x14ac:dyDescent="0.35">
      <c r="A142" s="29" t="s">
        <v>276</v>
      </c>
      <c r="B142" s="34"/>
      <c r="C142" s="34"/>
      <c r="D142" s="34"/>
      <c r="E142" s="34"/>
    </row>
    <row r="143" spans="1:5" x14ac:dyDescent="0.35">
      <c r="A143" s="29" t="s">
        <v>277</v>
      </c>
      <c r="B143" s="34"/>
      <c r="C143" s="34"/>
      <c r="D143" s="34"/>
      <c r="E143" s="34"/>
    </row>
    <row r="144" spans="1:5" x14ac:dyDescent="0.35">
      <c r="A144" s="29" t="s">
        <v>278</v>
      </c>
      <c r="B144" s="34"/>
      <c r="C144" s="34"/>
      <c r="D144" s="34"/>
      <c r="E144" s="34"/>
    </row>
    <row r="145" spans="1:5" x14ac:dyDescent="0.35">
      <c r="A145" s="29" t="s">
        <v>279</v>
      </c>
      <c r="B145" s="34"/>
      <c r="C145" s="34"/>
      <c r="D145" s="34"/>
      <c r="E145" s="34"/>
    </row>
    <row r="146" spans="1:5" x14ac:dyDescent="0.35">
      <c r="A146" s="29" t="s">
        <v>280</v>
      </c>
      <c r="B146" s="34"/>
      <c r="C146" s="34"/>
      <c r="D146" s="34"/>
      <c r="E146" s="34"/>
    </row>
    <row r="147" spans="1:5" x14ac:dyDescent="0.35">
      <c r="A147" s="29" t="s">
        <v>281</v>
      </c>
      <c r="B147" s="34"/>
      <c r="C147" s="34"/>
      <c r="D147" s="34"/>
      <c r="E147" s="34"/>
    </row>
    <row r="148" spans="1:5" x14ac:dyDescent="0.35">
      <c r="A148" s="29" t="s">
        <v>282</v>
      </c>
      <c r="B148" s="34"/>
      <c r="C148" s="34"/>
      <c r="D148" s="34"/>
      <c r="E148" s="34"/>
    </row>
    <row r="149" spans="1:5" x14ac:dyDescent="0.35">
      <c r="A149" s="29" t="s">
        <v>283</v>
      </c>
      <c r="B149" s="34"/>
      <c r="C149" s="34"/>
      <c r="D149" s="34"/>
      <c r="E149" s="34"/>
    </row>
    <row r="150" spans="1:5" ht="26" x14ac:dyDescent="0.35">
      <c r="A150" s="28" t="s">
        <v>84</v>
      </c>
      <c r="B150" s="34"/>
      <c r="C150" s="34"/>
      <c r="D150" s="34"/>
      <c r="E150" s="34"/>
    </row>
    <row r="151" spans="1:5" x14ac:dyDescent="0.35">
      <c r="A151" s="28" t="s">
        <v>205</v>
      </c>
      <c r="B151" s="34"/>
      <c r="C151" s="34"/>
      <c r="D151" s="34"/>
      <c r="E151" s="34"/>
    </row>
    <row r="152" spans="1:5" x14ac:dyDescent="0.35">
      <c r="A152" s="28" t="s">
        <v>151</v>
      </c>
      <c r="B152" s="34"/>
      <c r="C152" s="34"/>
      <c r="D152" s="34"/>
      <c r="E152" s="34"/>
    </row>
    <row r="153" spans="1:5" x14ac:dyDescent="0.35">
      <c r="A153" s="28" t="s">
        <v>152</v>
      </c>
      <c r="B153" s="34"/>
      <c r="C153" s="34"/>
      <c r="D153" s="34"/>
      <c r="E153" s="34"/>
    </row>
    <row r="154" spans="1:5" x14ac:dyDescent="0.35">
      <c r="A154" s="28" t="s">
        <v>153</v>
      </c>
      <c r="B154" s="34"/>
      <c r="C154" s="34"/>
      <c r="D154" s="34"/>
      <c r="E154" s="34"/>
    </row>
    <row r="155" spans="1:5" x14ac:dyDescent="0.35">
      <c r="A155" s="28" t="s">
        <v>85</v>
      </c>
      <c r="B155" s="34"/>
      <c r="C155" s="34"/>
      <c r="D155" s="34"/>
      <c r="E155" s="34"/>
    </row>
    <row r="156" spans="1:5" x14ac:dyDescent="0.35">
      <c r="A156" s="28" t="s">
        <v>86</v>
      </c>
      <c r="B156" s="34"/>
      <c r="C156" s="34"/>
      <c r="D156" s="34"/>
      <c r="E156" s="34"/>
    </row>
    <row r="157" spans="1:5" x14ac:dyDescent="0.35">
      <c r="A157" s="28" t="s">
        <v>87</v>
      </c>
      <c r="B157" s="34"/>
      <c r="C157" s="34"/>
      <c r="D157" s="34"/>
      <c r="E157" s="34"/>
    </row>
    <row r="158" spans="1:5" x14ac:dyDescent="0.35">
      <c r="A158" s="28" t="s">
        <v>88</v>
      </c>
      <c r="B158" s="34"/>
      <c r="C158" s="34"/>
      <c r="D158" s="34"/>
      <c r="E158" s="34"/>
    </row>
    <row r="159" spans="1:5" x14ac:dyDescent="0.35">
      <c r="A159" s="28" t="s">
        <v>89</v>
      </c>
      <c r="B159" s="34"/>
      <c r="C159" s="34"/>
      <c r="D159" s="34"/>
      <c r="E159" s="34"/>
    </row>
    <row r="160" spans="1:5" x14ac:dyDescent="0.35">
      <c r="A160" s="28" t="s">
        <v>90</v>
      </c>
      <c r="B160" s="34"/>
      <c r="C160" s="34"/>
      <c r="D160" s="34"/>
      <c r="E160" s="34"/>
    </row>
    <row r="161" spans="1:5" x14ac:dyDescent="0.35">
      <c r="A161" s="33" t="s">
        <v>162</v>
      </c>
      <c r="B161" s="34"/>
      <c r="C161" s="34"/>
      <c r="D161" s="34"/>
      <c r="E161" s="34"/>
    </row>
    <row r="162" spans="1:5" x14ac:dyDescent="0.35">
      <c r="A162" s="33" t="s">
        <v>164</v>
      </c>
      <c r="B162" s="34"/>
      <c r="C162" s="34"/>
      <c r="D162" s="34"/>
      <c r="E162" s="34"/>
    </row>
    <row r="163" spans="1:5" x14ac:dyDescent="0.35">
      <c r="A163" s="33" t="s">
        <v>163</v>
      </c>
      <c r="B163" s="34"/>
      <c r="C163" s="34"/>
      <c r="D163" s="34"/>
      <c r="E163" s="34"/>
    </row>
    <row r="164" spans="1:5" x14ac:dyDescent="0.35">
      <c r="A164" s="33" t="s">
        <v>170</v>
      </c>
      <c r="B164" s="34"/>
      <c r="C164" s="34"/>
      <c r="D164" s="34"/>
      <c r="E164" s="34"/>
    </row>
    <row r="165" spans="1:5" x14ac:dyDescent="0.35">
      <c r="A165" s="33" t="s">
        <v>184</v>
      </c>
      <c r="B165" s="34"/>
      <c r="C165" s="34"/>
      <c r="D165" s="34"/>
      <c r="E165" s="34"/>
    </row>
    <row r="166" spans="1:5" x14ac:dyDescent="0.35">
      <c r="A166" s="33" t="s">
        <v>172</v>
      </c>
      <c r="B166" s="34"/>
      <c r="C166" s="34"/>
      <c r="D166" s="34"/>
      <c r="E166" s="34"/>
    </row>
    <row r="167" spans="1:5" x14ac:dyDescent="0.35">
      <c r="A167" s="29" t="s">
        <v>173</v>
      </c>
      <c r="B167" s="34"/>
      <c r="C167" s="34"/>
      <c r="D167" s="34"/>
      <c r="E167" s="34"/>
    </row>
    <row r="168" spans="1:5" x14ac:dyDescent="0.35">
      <c r="A168" s="29" t="s">
        <v>174</v>
      </c>
      <c r="B168" s="34"/>
      <c r="C168" s="34"/>
      <c r="D168" s="34"/>
      <c r="E168" s="34"/>
    </row>
    <row r="169" spans="1:5" x14ac:dyDescent="0.35">
      <c r="A169" s="33" t="s">
        <v>176</v>
      </c>
      <c r="B169" s="34"/>
      <c r="C169" s="34"/>
      <c r="D169" s="34"/>
      <c r="E169" s="34"/>
    </row>
    <row r="170" spans="1:5" x14ac:dyDescent="0.35">
      <c r="A170" s="33" t="s">
        <v>177</v>
      </c>
      <c r="B170" s="34"/>
      <c r="C170" s="34"/>
      <c r="D170" s="34"/>
      <c r="E170" s="34"/>
    </row>
    <row r="171" spans="1:5" x14ac:dyDescent="0.35">
      <c r="A171" s="29" t="s">
        <v>157</v>
      </c>
      <c r="B171" s="34"/>
      <c r="C171" s="34"/>
      <c r="D171" s="34"/>
      <c r="E171" s="34"/>
    </row>
    <row r="172" spans="1:5" x14ac:dyDescent="0.35">
      <c r="A172" s="29" t="s">
        <v>160</v>
      </c>
      <c r="B172" s="34"/>
      <c r="C172" s="34"/>
      <c r="D172" s="34"/>
      <c r="E172" s="34"/>
    </row>
    <row r="173" spans="1:5" x14ac:dyDescent="0.35">
      <c r="A173" s="29" t="s">
        <v>158</v>
      </c>
      <c r="B173" s="34"/>
      <c r="C173" s="34"/>
      <c r="D173" s="34"/>
      <c r="E173" s="34"/>
    </row>
    <row r="174" spans="1:5" x14ac:dyDescent="0.35">
      <c r="A174" s="29" t="s">
        <v>159</v>
      </c>
      <c r="B174" s="34"/>
      <c r="C174" s="34"/>
      <c r="D174" s="34"/>
      <c r="E174" s="34"/>
    </row>
    <row r="175" spans="1:5" x14ac:dyDescent="0.35">
      <c r="A175" s="29" t="s">
        <v>284</v>
      </c>
      <c r="B175" s="34"/>
      <c r="C175" s="34"/>
      <c r="D175" s="34"/>
      <c r="E175" s="34"/>
    </row>
    <row r="176" spans="1:5" x14ac:dyDescent="0.35">
      <c r="A176" s="29" t="s">
        <v>285</v>
      </c>
      <c r="B176" s="34"/>
      <c r="C176" s="34"/>
      <c r="D176" s="34"/>
      <c r="E176" s="34"/>
    </row>
    <row r="177" spans="1:5" x14ac:dyDescent="0.35">
      <c r="A177" s="25" t="s">
        <v>129</v>
      </c>
      <c r="B177" s="34"/>
      <c r="C177" s="34"/>
      <c r="D177" s="34"/>
      <c r="E177" s="34"/>
    </row>
    <row r="178" spans="1:5" x14ac:dyDescent="0.35">
      <c r="A178" s="25" t="s">
        <v>130</v>
      </c>
      <c r="B178" s="34"/>
      <c r="C178" s="34"/>
      <c r="D178" s="34"/>
      <c r="E178" s="34"/>
    </row>
    <row r="179" spans="1:5" x14ac:dyDescent="0.35">
      <c r="A179" s="24" t="s">
        <v>260</v>
      </c>
      <c r="B179" s="34"/>
      <c r="C179" s="34"/>
      <c r="D179" s="34"/>
      <c r="E179" s="34"/>
    </row>
    <row r="180" spans="1:5" x14ac:dyDescent="0.35">
      <c r="A180" s="24" t="s">
        <v>259</v>
      </c>
      <c r="B180" s="34"/>
      <c r="C180" s="34"/>
      <c r="D180" s="34"/>
      <c r="E180" s="34"/>
    </row>
    <row r="181" spans="1:5" x14ac:dyDescent="0.35">
      <c r="A181" s="24" t="s">
        <v>261</v>
      </c>
      <c r="B181" s="34"/>
      <c r="C181" s="34"/>
      <c r="D181" s="34"/>
      <c r="E181" s="34"/>
    </row>
    <row r="182" spans="1:5" x14ac:dyDescent="0.35">
      <c r="A182" s="24" t="s">
        <v>262</v>
      </c>
      <c r="B182" s="34"/>
      <c r="C182" s="34"/>
      <c r="D182" s="34"/>
      <c r="E182" s="34"/>
    </row>
    <row r="183" spans="1:5" x14ac:dyDescent="0.35">
      <c r="A183" s="24" t="s">
        <v>263</v>
      </c>
      <c r="B183" s="34"/>
      <c r="C183" s="34"/>
      <c r="D183" s="34"/>
      <c r="E183" s="34"/>
    </row>
    <row r="184" spans="1:5" x14ac:dyDescent="0.35">
      <c r="A184" s="24" t="s">
        <v>264</v>
      </c>
      <c r="B184" s="34"/>
      <c r="C184" s="34"/>
      <c r="D184" s="34"/>
      <c r="E184" s="34"/>
    </row>
    <row r="185" spans="1:5" x14ac:dyDescent="0.35">
      <c r="A185" s="42" t="s">
        <v>291</v>
      </c>
      <c r="B185" s="34"/>
      <c r="C185" s="34"/>
      <c r="D185" s="34"/>
      <c r="E185" s="34"/>
    </row>
    <row r="186" spans="1:5" x14ac:dyDescent="0.35">
      <c r="A186" s="24" t="s">
        <v>292</v>
      </c>
      <c r="B186" s="34"/>
      <c r="C186" s="34"/>
      <c r="D186" s="34"/>
      <c r="E186" s="34"/>
    </row>
  </sheetData>
  <sheetProtection algorithmName="SHA-512" hashValue="fhV+Mmadn3AnMOhnyTveJDUQqrJYuv+3VzYz+f7ekpWxmccrwWnAGTImunpxvZSZjmwF9i2JM1lDO4scOW22qA==" saltValue="VBnC8kjVWR4wtbB8BA1V6Q==" spinCount="100000" sheet="1" objects="1" scenario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N16" sqref="N16"/>
    </sheetView>
  </sheetViews>
  <sheetFormatPr defaultRowHeight="14.5" x14ac:dyDescent="0.35"/>
  <sheetData/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00"/>
    <pageSetUpPr fitToPage="1"/>
  </sheetPr>
  <dimension ref="A1:J35"/>
  <sheetViews>
    <sheetView showGridLines="0" showRowColHeaders="0" showRuler="0" view="pageBreakPreview" topLeftCell="A4" zoomScaleNormal="100" zoomScaleSheetLayoutView="100" workbookViewId="0">
      <selection activeCell="I4" sqref="I1:J1048576"/>
    </sheetView>
  </sheetViews>
  <sheetFormatPr defaultRowHeight="14.5" x14ac:dyDescent="0.35"/>
  <cols>
    <col min="1" max="1" width="17.26953125" customWidth="1"/>
    <col min="2" max="2" width="11.453125" customWidth="1"/>
    <col min="3" max="3" width="7.81640625" customWidth="1"/>
    <col min="4" max="4" width="7.1796875" customWidth="1"/>
    <col min="5" max="5" width="15.7265625" customWidth="1"/>
    <col min="6" max="6" width="12.453125" customWidth="1"/>
    <col min="7" max="7" width="12.54296875" customWidth="1"/>
    <col min="8" max="8" width="10" customWidth="1"/>
    <col min="9" max="9" width="6.81640625" style="267" customWidth="1"/>
    <col min="10" max="10" width="8.7265625" style="264"/>
  </cols>
  <sheetData>
    <row r="1" spans="1:9" ht="25" customHeight="1" x14ac:dyDescent="0.35">
      <c r="D1" s="282" t="s">
        <v>0</v>
      </c>
      <c r="E1" s="282"/>
      <c r="F1" s="282"/>
      <c r="G1" s="282"/>
      <c r="H1" s="282"/>
      <c r="I1" s="265"/>
    </row>
    <row r="2" spans="1:9" ht="15.65" customHeight="1" x14ac:dyDescent="0.35">
      <c r="D2" s="283" t="s">
        <v>1</v>
      </c>
      <c r="E2" s="283"/>
      <c r="F2" s="283"/>
      <c r="G2" s="283"/>
      <c r="H2" s="283"/>
      <c r="I2" s="266"/>
    </row>
    <row r="3" spans="1:9" ht="18.649999999999999" customHeight="1" x14ac:dyDescent="0.35">
      <c r="D3" s="284" t="s">
        <v>2</v>
      </c>
      <c r="E3" s="284"/>
      <c r="F3" s="284"/>
      <c r="G3" s="284"/>
      <c r="H3" s="284"/>
    </row>
    <row r="4" spans="1:9" ht="6.75" customHeight="1" x14ac:dyDescent="0.35"/>
    <row r="5" spans="1:9" ht="16" customHeight="1" x14ac:dyDescent="0.35">
      <c r="A5" s="43" t="s">
        <v>238</v>
      </c>
      <c r="B5" s="294" t="s">
        <v>192</v>
      </c>
      <c r="C5" s="294"/>
      <c r="D5" s="294"/>
      <c r="E5" s="294"/>
      <c r="F5" s="44">
        <f>Скидка!B15</f>
        <v>45694</v>
      </c>
      <c r="G5" s="45"/>
      <c r="H5" s="46"/>
      <c r="I5" s="268"/>
    </row>
    <row r="6" spans="1:9" ht="3.75" customHeight="1" thickBot="1" x14ac:dyDescent="0.4">
      <c r="A6" s="47"/>
      <c r="B6" s="47"/>
      <c r="C6" s="47"/>
      <c r="D6" s="47"/>
      <c r="E6" s="47"/>
      <c r="F6" s="47"/>
      <c r="G6" s="47"/>
      <c r="H6" s="47"/>
    </row>
    <row r="7" spans="1:9" ht="8.25" customHeight="1" x14ac:dyDescent="0.35">
      <c r="A7" s="295" t="s">
        <v>507</v>
      </c>
      <c r="B7" s="295"/>
      <c r="C7" s="295"/>
      <c r="D7" s="295"/>
      <c r="E7" s="295"/>
      <c r="F7" s="295"/>
      <c r="G7" s="295"/>
      <c r="H7" s="297" t="s">
        <v>210</v>
      </c>
      <c r="I7" s="269"/>
    </row>
    <row r="8" spans="1:9" ht="33" customHeight="1" thickBot="1" x14ac:dyDescent="0.4">
      <c r="A8" s="296"/>
      <c r="B8" s="296"/>
      <c r="C8" s="296"/>
      <c r="D8" s="296"/>
      <c r="E8" s="296"/>
      <c r="F8" s="296"/>
      <c r="G8" s="296"/>
      <c r="H8" s="298"/>
      <c r="I8" s="270"/>
    </row>
    <row r="9" spans="1:9" ht="21" customHeight="1" x14ac:dyDescent="0.35">
      <c r="A9" s="302" t="s">
        <v>3</v>
      </c>
      <c r="B9" s="304" t="s">
        <v>27</v>
      </c>
      <c r="C9" s="310" t="s">
        <v>28</v>
      </c>
      <c r="D9" s="310"/>
      <c r="E9" s="310"/>
      <c r="F9" s="310"/>
      <c r="G9" s="300" t="s">
        <v>190</v>
      </c>
      <c r="H9" s="48" t="s">
        <v>189</v>
      </c>
    </row>
    <row r="10" spans="1:9" ht="25.5" customHeight="1" thickBot="1" x14ac:dyDescent="0.4">
      <c r="A10" s="303"/>
      <c r="B10" s="305"/>
      <c r="C10" s="306" t="s">
        <v>376</v>
      </c>
      <c r="D10" s="307"/>
      <c r="E10" s="308" t="s">
        <v>32</v>
      </c>
      <c r="F10" s="309"/>
      <c r="G10" s="301"/>
      <c r="H10" s="143">
        <f>Скидка!B3</f>
        <v>0</v>
      </c>
    </row>
    <row r="11" spans="1:9" ht="22" customHeight="1" thickBot="1" x14ac:dyDescent="0.4">
      <c r="A11" s="319" t="s">
        <v>406</v>
      </c>
      <c r="B11" s="320"/>
      <c r="C11" s="320"/>
      <c r="D11" s="320"/>
      <c r="E11" s="320"/>
      <c r="F11" s="320"/>
      <c r="G11" s="320"/>
      <c r="H11" s="321"/>
    </row>
    <row r="12" spans="1:9" ht="35.15" customHeight="1" x14ac:dyDescent="0.35">
      <c r="A12" s="159" t="s">
        <v>513</v>
      </c>
      <c r="B12" s="160">
        <v>7</v>
      </c>
      <c r="C12" s="311" t="s">
        <v>29</v>
      </c>
      <c r="D12" s="311"/>
      <c r="E12" s="311" t="s">
        <v>761</v>
      </c>
      <c r="F12" s="311"/>
      <c r="G12" s="142">
        <v>24400</v>
      </c>
      <c r="H12" s="161">
        <f>G12*(1-(Скидка!B3/100))</f>
        <v>24400</v>
      </c>
      <c r="I12" s="271"/>
    </row>
    <row r="13" spans="1:9" ht="33.65" customHeight="1" x14ac:dyDescent="0.35">
      <c r="A13" s="162" t="s">
        <v>670</v>
      </c>
      <c r="B13" s="163">
        <v>11</v>
      </c>
      <c r="C13" s="325" t="s">
        <v>29</v>
      </c>
      <c r="D13" s="325"/>
      <c r="E13" s="325" t="s">
        <v>760</v>
      </c>
      <c r="F13" s="325"/>
      <c r="G13" s="57">
        <v>29800</v>
      </c>
      <c r="H13" s="69">
        <f>G13*(1-(Скидка!B3/100))</f>
        <v>29800</v>
      </c>
      <c r="I13" s="271"/>
    </row>
    <row r="14" spans="1:9" ht="23.5" customHeight="1" x14ac:dyDescent="0.35">
      <c r="A14" s="322" t="s">
        <v>504</v>
      </c>
      <c r="B14" s="323"/>
      <c r="C14" s="323"/>
      <c r="D14" s="323"/>
      <c r="E14" s="323"/>
      <c r="F14" s="323"/>
      <c r="G14" s="323"/>
      <c r="H14" s="324"/>
    </row>
    <row r="15" spans="1:9" ht="30" customHeight="1" x14ac:dyDescent="0.35">
      <c r="A15" s="65" t="s">
        <v>514</v>
      </c>
      <c r="B15" s="50">
        <v>8</v>
      </c>
      <c r="C15" s="291" t="s">
        <v>29</v>
      </c>
      <c r="D15" s="291"/>
      <c r="E15" s="291" t="s">
        <v>385</v>
      </c>
      <c r="F15" s="291"/>
      <c r="G15" s="51">
        <v>29900</v>
      </c>
      <c r="H15" s="69">
        <f>G15*(1-(Скидка!B3/100))</f>
        <v>29900</v>
      </c>
      <c r="I15" s="271"/>
    </row>
    <row r="16" spans="1:9" ht="34.5" customHeight="1" x14ac:dyDescent="0.35">
      <c r="A16" s="164" t="s">
        <v>515</v>
      </c>
      <c r="B16" s="50">
        <v>10</v>
      </c>
      <c r="C16" s="291" t="s">
        <v>30</v>
      </c>
      <c r="D16" s="291"/>
      <c r="E16" s="291" t="s">
        <v>474</v>
      </c>
      <c r="F16" s="291"/>
      <c r="G16" s="51">
        <v>36500</v>
      </c>
      <c r="H16" s="69">
        <f>G16*(1-(Скидка!B3/100))</f>
        <v>36500</v>
      </c>
      <c r="I16" s="271"/>
    </row>
    <row r="17" spans="1:9" ht="36.65" customHeight="1" x14ac:dyDescent="0.35">
      <c r="A17" s="164" t="s">
        <v>516</v>
      </c>
      <c r="B17" s="50">
        <v>12</v>
      </c>
      <c r="C17" s="291" t="s">
        <v>29</v>
      </c>
      <c r="D17" s="291"/>
      <c r="E17" s="291" t="s">
        <v>475</v>
      </c>
      <c r="F17" s="291"/>
      <c r="G17" s="107">
        <v>37700</v>
      </c>
      <c r="H17" s="69">
        <f>G17*(1-(Скидка!B3/100))</f>
        <v>37700</v>
      </c>
      <c r="I17" s="271"/>
    </row>
    <row r="18" spans="1:9" ht="36" customHeight="1" x14ac:dyDescent="0.35">
      <c r="A18" s="164" t="s">
        <v>517</v>
      </c>
      <c r="B18" s="50">
        <v>14</v>
      </c>
      <c r="C18" s="289" t="s">
        <v>30</v>
      </c>
      <c r="D18" s="290"/>
      <c r="E18" s="291" t="s">
        <v>476</v>
      </c>
      <c r="F18" s="291"/>
      <c r="G18" s="107">
        <v>39900</v>
      </c>
      <c r="H18" s="69">
        <f>G18*(1-(Скидка!B3/100))</f>
        <v>39900</v>
      </c>
      <c r="I18" s="271"/>
    </row>
    <row r="19" spans="1:9" ht="36" customHeight="1" x14ac:dyDescent="0.35">
      <c r="A19" s="164" t="s">
        <v>673</v>
      </c>
      <c r="B19" s="210">
        <v>14</v>
      </c>
      <c r="C19" s="289" t="s">
        <v>30</v>
      </c>
      <c r="D19" s="290"/>
      <c r="E19" s="291" t="s">
        <v>664</v>
      </c>
      <c r="F19" s="291"/>
      <c r="G19" s="107">
        <v>38800</v>
      </c>
      <c r="H19" s="69">
        <f>G19*(1-(Скидка!B3/100))</f>
        <v>38800</v>
      </c>
      <c r="I19" s="271"/>
    </row>
    <row r="20" spans="1:9" ht="40" hidden="1" customHeight="1" x14ac:dyDescent="0.35">
      <c r="A20" s="197" t="s">
        <v>667</v>
      </c>
      <c r="B20" s="198">
        <v>15</v>
      </c>
      <c r="C20" s="292" t="s">
        <v>30</v>
      </c>
      <c r="D20" s="293"/>
      <c r="E20" s="292" t="s">
        <v>668</v>
      </c>
      <c r="F20" s="293"/>
      <c r="G20" s="199">
        <f>20583*Скидка!B18*(1+Скидка!B21/100)*(1+Лист1!B13/100)*(1+Лист1!C13/100)*(1+Лист1!D13/100)*(1+Лист1!E13/100)</f>
        <v>24699.599999999999</v>
      </c>
      <c r="H20" s="200">
        <f>G20*(1-(Скидка!B3/100))</f>
        <v>24699.599999999999</v>
      </c>
    </row>
    <row r="21" spans="1:9" ht="33.65" customHeight="1" x14ac:dyDescent="0.35">
      <c r="A21" s="164" t="s">
        <v>518</v>
      </c>
      <c r="B21" s="50">
        <v>16</v>
      </c>
      <c r="C21" s="289" t="s">
        <v>30</v>
      </c>
      <c r="D21" s="290"/>
      <c r="E21" s="289" t="s">
        <v>402</v>
      </c>
      <c r="F21" s="290"/>
      <c r="G21" s="107">
        <v>45900</v>
      </c>
      <c r="H21" s="69">
        <f>G21*(1-(Скидка!B3/100))</f>
        <v>45900</v>
      </c>
      <c r="I21" s="271"/>
    </row>
    <row r="22" spans="1:9" ht="33.65" customHeight="1" x14ac:dyDescent="0.35">
      <c r="A22" s="164" t="s">
        <v>519</v>
      </c>
      <c r="B22" s="50">
        <v>16</v>
      </c>
      <c r="C22" s="289" t="s">
        <v>30</v>
      </c>
      <c r="D22" s="290"/>
      <c r="E22" s="289" t="s">
        <v>480</v>
      </c>
      <c r="F22" s="290"/>
      <c r="G22" s="107">
        <v>55300</v>
      </c>
      <c r="H22" s="69">
        <f>G22*(1-(Скидка!B3/100))</f>
        <v>55300</v>
      </c>
      <c r="I22" s="271"/>
    </row>
    <row r="23" spans="1:9" ht="36.65" customHeight="1" x14ac:dyDescent="0.35">
      <c r="A23" s="49" t="s">
        <v>520</v>
      </c>
      <c r="B23" s="50">
        <v>20</v>
      </c>
      <c r="C23" s="291" t="s">
        <v>30</v>
      </c>
      <c r="D23" s="291"/>
      <c r="E23" s="291" t="s">
        <v>403</v>
      </c>
      <c r="F23" s="291"/>
      <c r="G23" s="107">
        <v>46900</v>
      </c>
      <c r="H23" s="69">
        <f>G23*(1-(Скидка!B3/100))</f>
        <v>46900</v>
      </c>
      <c r="I23" s="271"/>
    </row>
    <row r="24" spans="1:9" ht="38.5" customHeight="1" x14ac:dyDescent="0.35">
      <c r="A24" s="49" t="s">
        <v>521</v>
      </c>
      <c r="B24" s="50">
        <v>20</v>
      </c>
      <c r="C24" s="291" t="s">
        <v>31</v>
      </c>
      <c r="D24" s="291"/>
      <c r="E24" s="291" t="s">
        <v>386</v>
      </c>
      <c r="F24" s="291"/>
      <c r="G24" s="107">
        <v>56300</v>
      </c>
      <c r="H24" s="69">
        <f>G24*(1-(Скидка!B3/100))</f>
        <v>56300</v>
      </c>
      <c r="I24" s="271"/>
    </row>
    <row r="25" spans="1:9" ht="41.15" customHeight="1" x14ac:dyDescent="0.35">
      <c r="A25" s="164" t="s">
        <v>522</v>
      </c>
      <c r="B25" s="50">
        <v>20</v>
      </c>
      <c r="C25" s="291" t="s">
        <v>31</v>
      </c>
      <c r="D25" s="291"/>
      <c r="E25" s="291" t="s">
        <v>404</v>
      </c>
      <c r="F25" s="291"/>
      <c r="G25" s="107">
        <v>47900</v>
      </c>
      <c r="H25" s="69">
        <f>G25*(1-(Скидка!B3/100))</f>
        <v>47900</v>
      </c>
      <c r="I25" s="271"/>
    </row>
    <row r="26" spans="1:9" ht="35.15" customHeight="1" x14ac:dyDescent="0.35">
      <c r="A26" s="164" t="s">
        <v>523</v>
      </c>
      <c r="B26" s="50">
        <v>20</v>
      </c>
      <c r="C26" s="291" t="s">
        <v>31</v>
      </c>
      <c r="D26" s="291"/>
      <c r="E26" s="291" t="s">
        <v>405</v>
      </c>
      <c r="F26" s="291"/>
      <c r="G26" s="107">
        <v>57800</v>
      </c>
      <c r="H26" s="69">
        <f>G26*(1-(Скидка!B3/100))</f>
        <v>57800</v>
      </c>
      <c r="I26" s="271"/>
    </row>
    <row r="27" spans="1:9" ht="35.15" customHeight="1" x14ac:dyDescent="0.35">
      <c r="A27" s="49" t="s">
        <v>524</v>
      </c>
      <c r="B27" s="50">
        <v>30</v>
      </c>
      <c r="C27" s="291" t="s">
        <v>30</v>
      </c>
      <c r="D27" s="291"/>
      <c r="E27" s="291" t="s">
        <v>497</v>
      </c>
      <c r="F27" s="291"/>
      <c r="G27" s="107">
        <v>56400</v>
      </c>
      <c r="H27" s="69">
        <f>G27*(1-(Скидка!B3/100))</f>
        <v>56400</v>
      </c>
      <c r="I27" s="271"/>
    </row>
    <row r="28" spans="1:9" ht="38.5" customHeight="1" thickBot="1" x14ac:dyDescent="0.4">
      <c r="A28" s="140" t="s">
        <v>525</v>
      </c>
      <c r="B28" s="141">
        <v>30</v>
      </c>
      <c r="C28" s="312" t="s">
        <v>30</v>
      </c>
      <c r="D28" s="312"/>
      <c r="E28" s="312" t="s">
        <v>498</v>
      </c>
      <c r="F28" s="312"/>
      <c r="G28" s="109">
        <v>63900</v>
      </c>
      <c r="H28" s="71">
        <f>G28*(1-(Скидка!B3/100))</f>
        <v>63900</v>
      </c>
      <c r="I28" s="271"/>
    </row>
    <row r="29" spans="1:9" ht="20.5" customHeight="1" thickBot="1" x14ac:dyDescent="0.4">
      <c r="A29" s="313" t="s">
        <v>506</v>
      </c>
      <c r="B29" s="314"/>
      <c r="C29" s="314"/>
      <c r="D29" s="314"/>
      <c r="E29" s="314"/>
      <c r="F29" s="314"/>
      <c r="G29" s="314"/>
      <c r="H29" s="315"/>
    </row>
    <row r="30" spans="1:9" ht="45.65" customHeight="1" x14ac:dyDescent="0.35">
      <c r="A30" s="162" t="s">
        <v>526</v>
      </c>
      <c r="B30" s="163">
        <v>15</v>
      </c>
      <c r="C30" s="316" t="s">
        <v>512</v>
      </c>
      <c r="D30" s="316"/>
      <c r="E30" s="316"/>
      <c r="F30" s="316"/>
      <c r="G30" s="106">
        <v>48800</v>
      </c>
      <c r="H30" s="58">
        <f>G30*(1-(Скидка!B3/100))</f>
        <v>48800</v>
      </c>
      <c r="I30" s="271"/>
    </row>
    <row r="31" spans="1:9" ht="45" customHeight="1" x14ac:dyDescent="0.35">
      <c r="A31" s="164" t="s">
        <v>527</v>
      </c>
      <c r="B31" s="50">
        <v>25</v>
      </c>
      <c r="C31" s="317"/>
      <c r="D31" s="317"/>
      <c r="E31" s="317"/>
      <c r="F31" s="317"/>
      <c r="G31" s="107">
        <v>61300</v>
      </c>
      <c r="H31" s="69">
        <f>G31*(1-(Скидка!B3/100))</f>
        <v>61300</v>
      </c>
      <c r="I31" s="271"/>
    </row>
    <row r="32" spans="1:9" ht="43" customHeight="1" thickBot="1" x14ac:dyDescent="0.4">
      <c r="A32" s="170" t="s">
        <v>528</v>
      </c>
      <c r="B32" s="141">
        <v>35</v>
      </c>
      <c r="C32" s="318"/>
      <c r="D32" s="318"/>
      <c r="E32" s="318"/>
      <c r="F32" s="318"/>
      <c r="G32" s="109">
        <v>69800</v>
      </c>
      <c r="H32" s="71">
        <f>G32*(1-(Скидка!B3/100))</f>
        <v>69800</v>
      </c>
      <c r="I32" s="271"/>
    </row>
    <row r="33" spans="1:9" ht="13.5" customHeight="1" x14ac:dyDescent="0.35">
      <c r="A33" s="299" t="s">
        <v>201</v>
      </c>
      <c r="B33" s="299"/>
      <c r="C33" s="299"/>
      <c r="D33" s="299"/>
      <c r="E33" s="299"/>
      <c r="F33" s="299"/>
      <c r="G33" s="18" t="s">
        <v>208</v>
      </c>
      <c r="H33" s="11"/>
    </row>
    <row r="34" spans="1:9" ht="11.5" customHeight="1" x14ac:dyDescent="0.35">
      <c r="A34" s="299" t="s">
        <v>202</v>
      </c>
      <c r="B34" s="299"/>
      <c r="C34" s="299"/>
      <c r="D34" s="299"/>
      <c r="E34" s="299"/>
      <c r="F34" s="299"/>
      <c r="G34" s="17" t="s">
        <v>209</v>
      </c>
      <c r="H34" s="2"/>
      <c r="I34" s="272"/>
    </row>
    <row r="35" spans="1:9" x14ac:dyDescent="0.35">
      <c r="I35" s="272"/>
    </row>
  </sheetData>
  <sheetProtection formatCells="0" formatColumns="0" formatRows="0" insertColumns="0" insertRows="0" insertHyperlinks="0" deleteColumns="0" deleteRows="0" sort="0" autoFilter="0" pivotTables="0"/>
  <mergeCells count="50">
    <mergeCell ref="A29:H29"/>
    <mergeCell ref="C30:F32"/>
    <mergeCell ref="A11:H11"/>
    <mergeCell ref="A14:H14"/>
    <mergeCell ref="E15:F15"/>
    <mergeCell ref="E12:F12"/>
    <mergeCell ref="C13:D13"/>
    <mergeCell ref="E13:F13"/>
    <mergeCell ref="C28:D28"/>
    <mergeCell ref="C22:D22"/>
    <mergeCell ref="E22:F22"/>
    <mergeCell ref="C16:D16"/>
    <mergeCell ref="E16:F16"/>
    <mergeCell ref="C17:D17"/>
    <mergeCell ref="E17:F17"/>
    <mergeCell ref="C24:D24"/>
    <mergeCell ref="A34:F34"/>
    <mergeCell ref="G9:G10"/>
    <mergeCell ref="E21:F21"/>
    <mergeCell ref="C21:D21"/>
    <mergeCell ref="C18:D18"/>
    <mergeCell ref="E18:F18"/>
    <mergeCell ref="A33:F33"/>
    <mergeCell ref="A9:A10"/>
    <mergeCell ref="B9:B10"/>
    <mergeCell ref="C10:D10"/>
    <mergeCell ref="E10:F10"/>
    <mergeCell ref="C9:F9"/>
    <mergeCell ref="C12:D12"/>
    <mergeCell ref="C15:D15"/>
    <mergeCell ref="E28:F28"/>
    <mergeCell ref="E24:F24"/>
    <mergeCell ref="D1:H1"/>
    <mergeCell ref="D2:H2"/>
    <mergeCell ref="D3:H3"/>
    <mergeCell ref="B5:E5"/>
    <mergeCell ref="A7:G8"/>
    <mergeCell ref="H7:H8"/>
    <mergeCell ref="C19:D19"/>
    <mergeCell ref="E19:F19"/>
    <mergeCell ref="C23:D23"/>
    <mergeCell ref="E23:F23"/>
    <mergeCell ref="C27:D27"/>
    <mergeCell ref="E27:F27"/>
    <mergeCell ref="C26:D26"/>
    <mergeCell ref="E26:F26"/>
    <mergeCell ref="C25:D25"/>
    <mergeCell ref="E25:F25"/>
    <mergeCell ref="C20:D20"/>
    <mergeCell ref="E20:F20"/>
  </mergeCells>
  <hyperlinks>
    <hyperlink ref="G34" location="'Электропродукция(котлы,ПУЭ,ТЭН)'!A1" display="ПРАЙС"/>
    <hyperlink ref="G33" location="'Комплектующие '!A1" display="Прайс Комплектующие"/>
    <hyperlink ref="A5" location="Оглавление!A1" display="Оглавление"/>
    <hyperlink ref="H10" location="Скидка!A1" display="Скидка!A1"/>
  </hyperlinks>
  <pageMargins left="0.23622047244094491" right="0.17" top="0.74803149606299213" bottom="0.74803149606299213" header="0.31496062992125984" footer="0.31496062992125984"/>
  <pageSetup paperSize="9" scale="7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  <pageSetUpPr fitToPage="1"/>
  </sheetPr>
  <dimension ref="A1:J84"/>
  <sheetViews>
    <sheetView showGridLines="0" showRowColHeaders="0" view="pageBreakPreview" zoomScaleNormal="100" zoomScaleSheetLayoutView="100" workbookViewId="0">
      <selection activeCell="I1" sqref="I1:J1048576"/>
    </sheetView>
  </sheetViews>
  <sheetFormatPr defaultRowHeight="14.5" x14ac:dyDescent="0.35"/>
  <cols>
    <col min="1" max="1" width="22.1796875" customWidth="1"/>
    <col min="2" max="2" width="11.54296875" customWidth="1"/>
    <col min="3" max="3" width="7.7265625" customWidth="1"/>
    <col min="4" max="4" width="3.26953125" customWidth="1"/>
    <col min="5" max="5" width="4.54296875" customWidth="1"/>
    <col min="6" max="6" width="23.7265625" customWidth="1"/>
    <col min="7" max="7" width="11.1796875" customWidth="1"/>
    <col min="8" max="8" width="10.81640625" customWidth="1"/>
    <col min="9" max="9" width="6.54296875" customWidth="1"/>
  </cols>
  <sheetData>
    <row r="1" spans="1:10" ht="18.75" customHeight="1" x14ac:dyDescent="0.65">
      <c r="D1" s="354" t="s">
        <v>0</v>
      </c>
      <c r="E1" s="354"/>
      <c r="F1" s="354"/>
      <c r="G1" s="354"/>
      <c r="H1" s="354"/>
      <c r="I1" s="3"/>
    </row>
    <row r="2" spans="1:10" ht="15.5" x14ac:dyDescent="0.35">
      <c r="D2" s="283" t="s">
        <v>1</v>
      </c>
      <c r="E2" s="283"/>
      <c r="F2" s="283"/>
      <c r="G2" s="283"/>
      <c r="H2" s="283"/>
      <c r="I2" s="4"/>
    </row>
    <row r="3" spans="1:10" x14ac:dyDescent="0.35">
      <c r="D3" s="284" t="s">
        <v>2</v>
      </c>
      <c r="E3" s="284"/>
      <c r="F3" s="284"/>
      <c r="G3" s="284"/>
      <c r="H3" s="284"/>
      <c r="I3" s="1"/>
    </row>
    <row r="4" spans="1:10" ht="7.5" customHeight="1" x14ac:dyDescent="0.35"/>
    <row r="5" spans="1:10" ht="15.5" x14ac:dyDescent="0.35">
      <c r="A5" s="43" t="s">
        <v>238</v>
      </c>
      <c r="B5" s="294" t="s">
        <v>193</v>
      </c>
      <c r="C5" s="294"/>
      <c r="D5" s="294"/>
      <c r="E5" s="294"/>
      <c r="F5" s="44">
        <f>Скидка!B15</f>
        <v>45694</v>
      </c>
      <c r="G5" s="53"/>
      <c r="H5" s="54"/>
      <c r="I5" s="9"/>
    </row>
    <row r="6" spans="1:10" ht="3.75" customHeight="1" thickBot="1" x14ac:dyDescent="0.4">
      <c r="A6" s="47"/>
      <c r="B6" s="47"/>
      <c r="C6" s="47"/>
      <c r="D6" s="47"/>
      <c r="E6" s="47"/>
      <c r="F6" s="47"/>
      <c r="G6" s="47"/>
      <c r="H6" s="47"/>
    </row>
    <row r="7" spans="1:10" ht="15" customHeight="1" x14ac:dyDescent="0.35">
      <c r="A7" s="363" t="s">
        <v>251</v>
      </c>
      <c r="B7" s="363"/>
      <c r="C7" s="363"/>
      <c r="D7" s="363"/>
      <c r="E7" s="363"/>
      <c r="F7" s="363"/>
      <c r="G7" s="363"/>
      <c r="H7" s="364" t="s">
        <v>211</v>
      </c>
      <c r="I7" s="7"/>
    </row>
    <row r="8" spans="1:10" ht="19.5" customHeight="1" thickBot="1" x14ac:dyDescent="0.4">
      <c r="A8" s="296"/>
      <c r="B8" s="296"/>
      <c r="C8" s="296"/>
      <c r="D8" s="296"/>
      <c r="E8" s="296"/>
      <c r="F8" s="296"/>
      <c r="G8" s="296"/>
      <c r="H8" s="365"/>
      <c r="I8" s="8"/>
    </row>
    <row r="9" spans="1:10" ht="25.5" customHeight="1" x14ac:dyDescent="0.35">
      <c r="A9" s="355" t="s">
        <v>3</v>
      </c>
      <c r="B9" s="357" t="s">
        <v>4</v>
      </c>
      <c r="C9" s="358"/>
      <c r="D9" s="358"/>
      <c r="E9" s="358"/>
      <c r="F9" s="359"/>
      <c r="G9" s="369" t="s">
        <v>190</v>
      </c>
      <c r="H9" s="55" t="s">
        <v>189</v>
      </c>
      <c r="I9" s="2"/>
    </row>
    <row r="10" spans="1:10" ht="24.75" customHeight="1" thickBot="1" x14ac:dyDescent="0.4">
      <c r="A10" s="356"/>
      <c r="B10" s="360"/>
      <c r="C10" s="361"/>
      <c r="D10" s="361"/>
      <c r="E10" s="361"/>
      <c r="F10" s="362"/>
      <c r="G10" s="370"/>
      <c r="H10" s="144">
        <f>Скидка!C3</f>
        <v>0</v>
      </c>
      <c r="I10" s="2"/>
    </row>
    <row r="11" spans="1:10" ht="28" customHeight="1" thickBot="1" x14ac:dyDescent="0.4">
      <c r="A11" s="366" t="s">
        <v>68</v>
      </c>
      <c r="B11" s="367"/>
      <c r="C11" s="367"/>
      <c r="D11" s="367"/>
      <c r="E11" s="367"/>
      <c r="F11" s="367"/>
      <c r="G11" s="367"/>
      <c r="H11" s="368"/>
      <c r="I11" s="2"/>
    </row>
    <row r="12" spans="1:10" ht="23.5" customHeight="1" x14ac:dyDescent="0.35">
      <c r="A12" s="56" t="s">
        <v>198</v>
      </c>
      <c r="B12" s="371" t="s">
        <v>297</v>
      </c>
      <c r="C12" s="372"/>
      <c r="D12" s="372"/>
      <c r="E12" s="372"/>
      <c r="F12" s="373"/>
      <c r="G12" s="57">
        <v>950</v>
      </c>
      <c r="H12" s="161">
        <f>G12*(1-(Скидка!C3/100))</f>
        <v>950</v>
      </c>
      <c r="I12" s="2"/>
      <c r="J12" s="264"/>
    </row>
    <row r="13" spans="1:10" ht="23.5" customHeight="1" thickBot="1" x14ac:dyDescent="0.4">
      <c r="A13" s="59" t="s">
        <v>199</v>
      </c>
      <c r="B13" s="377" t="s">
        <v>298</v>
      </c>
      <c r="C13" s="378"/>
      <c r="D13" s="378"/>
      <c r="E13" s="378"/>
      <c r="F13" s="379"/>
      <c r="G13" s="60">
        <v>980</v>
      </c>
      <c r="H13" s="71">
        <f>G13*(1-(Скидка!C3/100))</f>
        <v>980</v>
      </c>
      <c r="I13" s="2"/>
      <c r="J13" s="264"/>
    </row>
    <row r="14" spans="1:10" ht="28" hidden="1" customHeight="1" thickBot="1" x14ac:dyDescent="0.4">
      <c r="A14" s="366" t="s">
        <v>75</v>
      </c>
      <c r="B14" s="367"/>
      <c r="C14" s="367"/>
      <c r="D14" s="367"/>
      <c r="E14" s="367"/>
      <c r="F14" s="367"/>
      <c r="G14" s="367"/>
      <c r="H14" s="368"/>
      <c r="I14" s="2"/>
    </row>
    <row r="15" spans="1:10" ht="36.75" hidden="1" customHeight="1" thickBot="1" x14ac:dyDescent="0.4">
      <c r="A15" s="61" t="s">
        <v>76</v>
      </c>
      <c r="B15" s="374" t="s">
        <v>381</v>
      </c>
      <c r="C15" s="375"/>
      <c r="D15" s="375"/>
      <c r="E15" s="375"/>
      <c r="F15" s="376"/>
      <c r="G15" s="62">
        <f>266.67*Скидка!B18*(1+Скидка!B21/100)*(1+Лист1!B27/100)*(1+Лист1!C27/100)*(1+Лист1!D27/100)*(1+Лист1!E27/100)</f>
        <v>320.00400000000002</v>
      </c>
      <c r="H15" s="231">
        <f>G15*(1-(Скидка!C3/100))</f>
        <v>320.00400000000002</v>
      </c>
      <c r="I15" s="2"/>
    </row>
    <row r="16" spans="1:10" ht="28.4" customHeight="1" thickBot="1" x14ac:dyDescent="0.4">
      <c r="A16" s="319" t="s">
        <v>150</v>
      </c>
      <c r="B16" s="320"/>
      <c r="C16" s="320"/>
      <c r="D16" s="320"/>
      <c r="E16" s="320"/>
      <c r="F16" s="320"/>
      <c r="G16" s="320"/>
      <c r="H16" s="321"/>
      <c r="I16" s="2"/>
    </row>
    <row r="17" spans="1:10" ht="28.4" customHeight="1" x14ac:dyDescent="0.35">
      <c r="A17" s="63" t="s">
        <v>227</v>
      </c>
      <c r="B17" s="330" t="s">
        <v>383</v>
      </c>
      <c r="C17" s="330"/>
      <c r="D17" s="330"/>
      <c r="E17" s="330"/>
      <c r="F17" s="330"/>
      <c r="G17" s="64">
        <v>250</v>
      </c>
      <c r="H17" s="161">
        <f>G17*(1-(Скидка!C3/100))</f>
        <v>250</v>
      </c>
      <c r="I17" s="2"/>
      <c r="J17" s="264"/>
    </row>
    <row r="18" spans="1:10" ht="28.4" customHeight="1" x14ac:dyDescent="0.35">
      <c r="A18" s="65" t="s">
        <v>388</v>
      </c>
      <c r="B18" s="326" t="s">
        <v>384</v>
      </c>
      <c r="C18" s="326"/>
      <c r="D18" s="326"/>
      <c r="E18" s="326"/>
      <c r="F18" s="326"/>
      <c r="G18" s="52">
        <v>550</v>
      </c>
      <c r="H18" s="58">
        <f>G18*(1-(Скидка!C3/100))</f>
        <v>550</v>
      </c>
      <c r="I18" s="2"/>
      <c r="J18" s="264"/>
    </row>
    <row r="19" spans="1:10" ht="19.75" customHeight="1" x14ac:dyDescent="0.35">
      <c r="A19" s="65" t="s">
        <v>79</v>
      </c>
      <c r="B19" s="326" t="s">
        <v>389</v>
      </c>
      <c r="C19" s="326"/>
      <c r="D19" s="326"/>
      <c r="E19" s="326"/>
      <c r="F19" s="326"/>
      <c r="G19" s="52">
        <v>550</v>
      </c>
      <c r="H19" s="58">
        <f>G19*(1-(Скидка!C3/100))</f>
        <v>550</v>
      </c>
      <c r="I19" s="2"/>
      <c r="J19" s="264"/>
    </row>
    <row r="20" spans="1:10" ht="19.75" customHeight="1" thickBot="1" x14ac:dyDescent="0.4">
      <c r="A20" s="66" t="s">
        <v>80</v>
      </c>
      <c r="B20" s="335" t="s">
        <v>390</v>
      </c>
      <c r="C20" s="335"/>
      <c r="D20" s="335"/>
      <c r="E20" s="335"/>
      <c r="F20" s="335"/>
      <c r="G20" s="67">
        <v>350</v>
      </c>
      <c r="H20" s="135">
        <f>G20*(1-(Скидка!C3/100))</f>
        <v>350</v>
      </c>
      <c r="I20" s="2"/>
      <c r="J20" s="264"/>
    </row>
    <row r="21" spans="1:10" ht="28.4" customHeight="1" thickBot="1" x14ac:dyDescent="0.4">
      <c r="A21" s="319" t="s">
        <v>529</v>
      </c>
      <c r="B21" s="320"/>
      <c r="C21" s="320"/>
      <c r="D21" s="320"/>
      <c r="E21" s="320"/>
      <c r="F21" s="320"/>
      <c r="G21" s="320"/>
      <c r="H21" s="321"/>
      <c r="I21" s="2"/>
    </row>
    <row r="22" spans="1:10" ht="58" customHeight="1" thickBot="1" x14ac:dyDescent="0.4">
      <c r="A22" s="232" t="s">
        <v>765</v>
      </c>
      <c r="B22" s="343" t="s">
        <v>531</v>
      </c>
      <c r="C22" s="344"/>
      <c r="D22" s="344"/>
      <c r="E22" s="344"/>
      <c r="F22" s="345"/>
      <c r="G22" s="106">
        <v>3950</v>
      </c>
      <c r="H22" s="58">
        <f>G22*(1-(Скидка!C3/100))</f>
        <v>3950</v>
      </c>
      <c r="I22" s="255"/>
      <c r="J22" s="264"/>
    </row>
    <row r="23" spans="1:10" ht="31.5" hidden="1" customHeight="1" thickBot="1" x14ac:dyDescent="0.4">
      <c r="A23" s="233" t="s">
        <v>530</v>
      </c>
      <c r="B23" s="343"/>
      <c r="C23" s="344"/>
      <c r="D23" s="344"/>
      <c r="E23" s="344"/>
      <c r="F23" s="345"/>
      <c r="G23" s="108">
        <f>2166.67*Скидка!B18*(1+Скидка!B21/100)*(1+Лист1!B32/100)*(1+Лист1!C32/100)*(1+Лист1!D32/100)*(1+Лист1!E32/100)</f>
        <v>2600.0039999999999</v>
      </c>
      <c r="H23" s="184">
        <f>G23*(1-(Скидка!C3/100))</f>
        <v>2600.0039999999999</v>
      </c>
      <c r="I23" s="2"/>
    </row>
    <row r="24" spans="1:10" ht="31.5" customHeight="1" thickBot="1" x14ac:dyDescent="0.4">
      <c r="A24" s="319" t="s">
        <v>532</v>
      </c>
      <c r="B24" s="320"/>
      <c r="C24" s="320"/>
      <c r="D24" s="320"/>
      <c r="E24" s="320"/>
      <c r="F24" s="320"/>
      <c r="G24" s="320"/>
      <c r="H24" s="321"/>
      <c r="I24" s="2"/>
    </row>
    <row r="25" spans="1:10" ht="65.150000000000006" customHeight="1" thickBot="1" x14ac:dyDescent="0.4">
      <c r="A25" s="234" t="s">
        <v>534</v>
      </c>
      <c r="B25" s="346" t="s">
        <v>533</v>
      </c>
      <c r="C25" s="347"/>
      <c r="D25" s="347"/>
      <c r="E25" s="347"/>
      <c r="F25" s="348"/>
      <c r="G25" s="108">
        <v>26900</v>
      </c>
      <c r="H25" s="184">
        <f>G25*(1-(Скидка!C3/100))</f>
        <v>26900</v>
      </c>
      <c r="I25" s="2"/>
      <c r="J25" s="264"/>
    </row>
    <row r="26" spans="1:10" ht="28.4" customHeight="1" thickBot="1" x14ac:dyDescent="0.4">
      <c r="A26" s="319" t="s">
        <v>232</v>
      </c>
      <c r="B26" s="320"/>
      <c r="C26" s="320"/>
      <c r="D26" s="320"/>
      <c r="E26" s="320"/>
      <c r="F26" s="320"/>
      <c r="G26" s="320"/>
      <c r="H26" s="321"/>
      <c r="I26" s="2"/>
    </row>
    <row r="27" spans="1:10" ht="28.4" customHeight="1" x14ac:dyDescent="0.35">
      <c r="A27" s="240" t="s">
        <v>82</v>
      </c>
      <c r="B27" s="337" t="s">
        <v>83</v>
      </c>
      <c r="C27" s="337"/>
      <c r="D27" s="337"/>
      <c r="E27" s="337"/>
      <c r="F27" s="337"/>
      <c r="G27" s="64">
        <v>1100</v>
      </c>
      <c r="H27" s="57">
        <f>G27*(1-(Скидка!C3/100))</f>
        <v>1100</v>
      </c>
      <c r="I27" s="2"/>
      <c r="J27" s="264"/>
    </row>
    <row r="28" spans="1:10" ht="28.4" customHeight="1" thickBot="1" x14ac:dyDescent="0.4">
      <c r="A28" s="189" t="s">
        <v>806</v>
      </c>
      <c r="B28" s="337" t="s">
        <v>807</v>
      </c>
      <c r="C28" s="337"/>
      <c r="D28" s="337"/>
      <c r="E28" s="337"/>
      <c r="F28" s="337"/>
      <c r="G28" s="64">
        <v>980</v>
      </c>
      <c r="H28" s="57">
        <f>G28*(1-(Скидка!C3/100))</f>
        <v>980</v>
      </c>
      <c r="I28" s="2"/>
      <c r="J28" s="264"/>
    </row>
    <row r="29" spans="1:10" ht="28.4" customHeight="1" thickBot="1" x14ac:dyDescent="0.4">
      <c r="A29" s="319" t="s">
        <v>96</v>
      </c>
      <c r="B29" s="338"/>
      <c r="C29" s="338"/>
      <c r="D29" s="338"/>
      <c r="E29" s="338"/>
      <c r="F29" s="338"/>
      <c r="G29" s="338"/>
      <c r="H29" s="339"/>
      <c r="I29" s="2"/>
    </row>
    <row r="30" spans="1:10" ht="17.149999999999999" customHeight="1" x14ac:dyDescent="0.35">
      <c r="A30" s="171" t="s">
        <v>97</v>
      </c>
      <c r="B30" s="353" t="s">
        <v>102</v>
      </c>
      <c r="C30" s="353"/>
      <c r="D30" s="353"/>
      <c r="E30" s="353"/>
      <c r="F30" s="353"/>
      <c r="G30" s="68">
        <v>19900</v>
      </c>
      <c r="H30" s="161">
        <f>G30*(1-(Скидка!C3/100))</f>
        <v>19900</v>
      </c>
      <c r="I30" s="2"/>
      <c r="J30" s="264"/>
    </row>
    <row r="31" spans="1:10" ht="17.149999999999999" customHeight="1" x14ac:dyDescent="0.35">
      <c r="A31" s="172" t="s">
        <v>101</v>
      </c>
      <c r="B31" s="326" t="s">
        <v>103</v>
      </c>
      <c r="C31" s="326"/>
      <c r="D31" s="326"/>
      <c r="E31" s="326"/>
      <c r="F31" s="326"/>
      <c r="G31" s="52">
        <v>20700</v>
      </c>
      <c r="H31" s="69">
        <f>G31*(1-(Скидка!C3/100))</f>
        <v>20700</v>
      </c>
      <c r="I31" s="255"/>
      <c r="J31" s="264"/>
    </row>
    <row r="32" spans="1:10" ht="44.15" customHeight="1" x14ac:dyDescent="0.35">
      <c r="A32" s="130" t="s">
        <v>682</v>
      </c>
      <c r="B32" s="352" t="s">
        <v>883</v>
      </c>
      <c r="C32" s="352"/>
      <c r="D32" s="352"/>
      <c r="E32" s="352"/>
      <c r="F32" s="352"/>
      <c r="G32" s="107">
        <v>20900</v>
      </c>
      <c r="H32" s="69">
        <f>G32*(1-(Скидка!C3/100))</f>
        <v>20900</v>
      </c>
      <c r="I32" s="255"/>
      <c r="J32" s="264"/>
    </row>
    <row r="33" spans="1:10" x14ac:dyDescent="0.35">
      <c r="A33" s="172" t="s">
        <v>98</v>
      </c>
      <c r="B33" s="326" t="s">
        <v>104</v>
      </c>
      <c r="C33" s="326"/>
      <c r="D33" s="326"/>
      <c r="E33" s="326"/>
      <c r="F33" s="326"/>
      <c r="G33" s="52">
        <v>20400</v>
      </c>
      <c r="H33" s="69">
        <f>G33*(1-(Скидка!C3/100))</f>
        <v>20400</v>
      </c>
      <c r="I33" s="255"/>
      <c r="J33" s="264"/>
    </row>
    <row r="34" spans="1:10" ht="26.5" x14ac:dyDescent="0.35">
      <c r="A34" s="173" t="s">
        <v>99</v>
      </c>
      <c r="B34" s="326" t="s">
        <v>105</v>
      </c>
      <c r="C34" s="326"/>
      <c r="D34" s="326"/>
      <c r="E34" s="326"/>
      <c r="F34" s="326"/>
      <c r="G34" s="52">
        <v>23700</v>
      </c>
      <c r="H34" s="69">
        <f>G34*(1-(Скидка!C3/100))</f>
        <v>23700</v>
      </c>
      <c r="I34" s="255"/>
      <c r="J34" s="264"/>
    </row>
    <row r="35" spans="1:10" ht="44.5" customHeight="1" x14ac:dyDescent="0.35">
      <c r="A35" s="173" t="s">
        <v>646</v>
      </c>
      <c r="B35" s="349" t="s">
        <v>884</v>
      </c>
      <c r="C35" s="350"/>
      <c r="D35" s="350"/>
      <c r="E35" s="350"/>
      <c r="F35" s="351"/>
      <c r="G35" s="52">
        <v>23600</v>
      </c>
      <c r="H35" s="69">
        <f>G35*(1-(Скидка!C3/100))</f>
        <v>23600</v>
      </c>
      <c r="I35" s="255"/>
      <c r="J35" s="264"/>
    </row>
    <row r="36" spans="1:10" ht="49.5" customHeight="1" x14ac:dyDescent="0.35">
      <c r="A36" s="173" t="s">
        <v>647</v>
      </c>
      <c r="B36" s="349" t="s">
        <v>885</v>
      </c>
      <c r="C36" s="350"/>
      <c r="D36" s="350"/>
      <c r="E36" s="350"/>
      <c r="F36" s="351"/>
      <c r="G36" s="52">
        <v>28400</v>
      </c>
      <c r="H36" s="69">
        <f>G36*(1-(Скидка!C3/100))</f>
        <v>28400</v>
      </c>
      <c r="I36" s="255"/>
      <c r="J36" s="264"/>
    </row>
    <row r="37" spans="1:10" ht="51" customHeight="1" thickBot="1" x14ac:dyDescent="0.4">
      <c r="A37" s="173" t="s">
        <v>648</v>
      </c>
      <c r="B37" s="349" t="s">
        <v>649</v>
      </c>
      <c r="C37" s="350"/>
      <c r="D37" s="350"/>
      <c r="E37" s="350"/>
      <c r="F37" s="351"/>
      <c r="G37" s="52">
        <v>36200</v>
      </c>
      <c r="H37" s="69">
        <f>G37*(1-(Скидка!C3/100))</f>
        <v>36200</v>
      </c>
      <c r="I37" s="255"/>
      <c r="J37" s="264"/>
    </row>
    <row r="38" spans="1:10" ht="34" customHeight="1" thickBot="1" x14ac:dyDescent="0.4">
      <c r="A38" s="340" t="s">
        <v>106</v>
      </c>
      <c r="B38" s="341"/>
      <c r="C38" s="341"/>
      <c r="D38" s="341"/>
      <c r="E38" s="341"/>
      <c r="F38" s="341"/>
      <c r="G38" s="341"/>
      <c r="H38" s="342"/>
      <c r="I38" s="2"/>
    </row>
    <row r="39" spans="1:10" ht="34" customHeight="1" x14ac:dyDescent="0.35">
      <c r="A39" s="76" t="s">
        <v>481</v>
      </c>
      <c r="B39" s="334" t="s">
        <v>477</v>
      </c>
      <c r="C39" s="334"/>
      <c r="D39" s="334"/>
      <c r="E39" s="334"/>
      <c r="F39" s="334"/>
      <c r="G39" s="77">
        <v>4100</v>
      </c>
      <c r="H39" s="58">
        <f>G39*(1-(Скидка!C3/100))</f>
        <v>4100</v>
      </c>
      <c r="I39" s="230"/>
      <c r="J39" s="264"/>
    </row>
    <row r="40" spans="1:10" ht="34" customHeight="1" x14ac:dyDescent="0.35">
      <c r="A40" s="76" t="s">
        <v>478</v>
      </c>
      <c r="B40" s="334" t="s">
        <v>479</v>
      </c>
      <c r="C40" s="334"/>
      <c r="D40" s="334"/>
      <c r="E40" s="334"/>
      <c r="F40" s="334"/>
      <c r="G40" s="77">
        <v>1750</v>
      </c>
      <c r="H40" s="58">
        <f>G40*(1-(Скидка!C3/100))</f>
        <v>1750</v>
      </c>
      <c r="I40" s="230"/>
      <c r="J40" s="264"/>
    </row>
    <row r="41" spans="1:10" ht="32.5" customHeight="1" x14ac:dyDescent="0.35">
      <c r="A41" s="76" t="s">
        <v>491</v>
      </c>
      <c r="B41" s="334" t="s">
        <v>493</v>
      </c>
      <c r="C41" s="334"/>
      <c r="D41" s="334"/>
      <c r="E41" s="334"/>
      <c r="F41" s="334"/>
      <c r="G41" s="77">
        <v>900</v>
      </c>
      <c r="H41" s="58">
        <f>G41*(1-(Скидка!C3/100))</f>
        <v>900</v>
      </c>
      <c r="I41" s="230"/>
      <c r="J41" s="264"/>
    </row>
    <row r="42" spans="1:10" ht="32.5" customHeight="1" x14ac:dyDescent="0.35">
      <c r="A42" s="76" t="s">
        <v>492</v>
      </c>
      <c r="B42" s="334" t="s">
        <v>494</v>
      </c>
      <c r="C42" s="334"/>
      <c r="D42" s="334"/>
      <c r="E42" s="334"/>
      <c r="F42" s="334"/>
      <c r="G42" s="77">
        <v>1000</v>
      </c>
      <c r="H42" s="58">
        <f>G42*(1-(Скидка!C3/100))</f>
        <v>1000</v>
      </c>
      <c r="I42" s="230"/>
      <c r="J42" s="264"/>
    </row>
    <row r="43" spans="1:10" ht="32.5" customHeight="1" x14ac:dyDescent="0.35">
      <c r="A43" s="76" t="s">
        <v>488</v>
      </c>
      <c r="B43" s="334" t="s">
        <v>535</v>
      </c>
      <c r="C43" s="334"/>
      <c r="D43" s="334"/>
      <c r="E43" s="334"/>
      <c r="F43" s="334"/>
      <c r="G43" s="77">
        <v>4000</v>
      </c>
      <c r="H43" s="69">
        <f>G43*(1-(Скидка!C3/100))</f>
        <v>4000</v>
      </c>
      <c r="I43" s="230"/>
      <c r="J43" s="264"/>
    </row>
    <row r="44" spans="1:10" ht="32.5" customHeight="1" x14ac:dyDescent="0.35">
      <c r="A44" s="76" t="s">
        <v>489</v>
      </c>
      <c r="B44" s="334" t="s">
        <v>536</v>
      </c>
      <c r="C44" s="334"/>
      <c r="D44" s="334"/>
      <c r="E44" s="334"/>
      <c r="F44" s="334"/>
      <c r="G44" s="77">
        <v>2500</v>
      </c>
      <c r="H44" s="69">
        <f>G44*(1-(Скидка!C3/100))</f>
        <v>2500</v>
      </c>
      <c r="I44" s="230"/>
      <c r="J44" s="264"/>
    </row>
    <row r="45" spans="1:10" ht="32.5" customHeight="1" x14ac:dyDescent="0.35">
      <c r="A45" s="76" t="s">
        <v>490</v>
      </c>
      <c r="B45" s="334" t="s">
        <v>537</v>
      </c>
      <c r="C45" s="334"/>
      <c r="D45" s="334"/>
      <c r="E45" s="334"/>
      <c r="F45" s="334"/>
      <c r="G45" s="77">
        <v>5300</v>
      </c>
      <c r="H45" s="69">
        <f>G45*(1-(Скидка!C3/100))</f>
        <v>5300</v>
      </c>
      <c r="I45" s="230"/>
      <c r="J45" s="264"/>
    </row>
    <row r="46" spans="1:10" ht="33" customHeight="1" x14ac:dyDescent="0.35">
      <c r="A46" s="76" t="s">
        <v>482</v>
      </c>
      <c r="B46" s="334" t="s">
        <v>501</v>
      </c>
      <c r="C46" s="334"/>
      <c r="D46" s="334"/>
      <c r="E46" s="334"/>
      <c r="F46" s="334"/>
      <c r="G46" s="77">
        <v>4100</v>
      </c>
      <c r="H46" s="58">
        <f>G46*(1-(Скидка!C3/100))</f>
        <v>4100</v>
      </c>
      <c r="I46" s="230"/>
      <c r="J46" s="264"/>
    </row>
    <row r="47" spans="1:10" ht="36.65" customHeight="1" x14ac:dyDescent="0.35">
      <c r="A47" s="76" t="s">
        <v>483</v>
      </c>
      <c r="B47" s="334" t="s">
        <v>500</v>
      </c>
      <c r="C47" s="334"/>
      <c r="D47" s="334"/>
      <c r="E47" s="334"/>
      <c r="F47" s="334"/>
      <c r="G47" s="77">
        <v>2800</v>
      </c>
      <c r="H47" s="58">
        <f>G47*(1-(Скидка!C3/100))</f>
        <v>2800</v>
      </c>
      <c r="I47" s="230"/>
      <c r="J47" s="264"/>
    </row>
    <row r="48" spans="1:10" ht="36.65" customHeight="1" x14ac:dyDescent="0.35">
      <c r="A48" s="76" t="s">
        <v>484</v>
      </c>
      <c r="B48" s="334" t="s">
        <v>499</v>
      </c>
      <c r="C48" s="334"/>
      <c r="D48" s="334"/>
      <c r="E48" s="334"/>
      <c r="F48" s="334"/>
      <c r="G48" s="77">
        <v>5300</v>
      </c>
      <c r="H48" s="58">
        <f>G48*(1-(Скидка!C3/100))</f>
        <v>5300</v>
      </c>
      <c r="I48" s="230"/>
      <c r="J48" s="264"/>
    </row>
    <row r="49" spans="1:10" ht="36.65" customHeight="1" x14ac:dyDescent="0.35">
      <c r="A49" s="76" t="s">
        <v>538</v>
      </c>
      <c r="B49" s="334" t="s">
        <v>540</v>
      </c>
      <c r="C49" s="334"/>
      <c r="D49" s="334"/>
      <c r="E49" s="334"/>
      <c r="F49" s="334"/>
      <c r="G49" s="77">
        <v>2800</v>
      </c>
      <c r="H49" s="58">
        <f>G49*(1-(Скидка!C3/100))</f>
        <v>2800</v>
      </c>
      <c r="I49" s="230"/>
      <c r="J49" s="264"/>
    </row>
    <row r="50" spans="1:10" ht="36.65" customHeight="1" x14ac:dyDescent="0.35">
      <c r="A50" s="76" t="s">
        <v>539</v>
      </c>
      <c r="B50" s="334" t="s">
        <v>499</v>
      </c>
      <c r="C50" s="334"/>
      <c r="D50" s="334"/>
      <c r="E50" s="334"/>
      <c r="F50" s="334"/>
      <c r="G50" s="77">
        <v>5400</v>
      </c>
      <c r="H50" s="58">
        <f>G50*(1-(Скидка!C3/100))</f>
        <v>5400</v>
      </c>
      <c r="I50" s="230"/>
      <c r="J50" s="264"/>
    </row>
    <row r="51" spans="1:10" ht="27" customHeight="1" x14ac:dyDescent="0.35">
      <c r="A51" s="76" t="s">
        <v>485</v>
      </c>
      <c r="B51" s="334" t="s">
        <v>541</v>
      </c>
      <c r="C51" s="334"/>
      <c r="D51" s="334"/>
      <c r="E51" s="334"/>
      <c r="F51" s="334"/>
      <c r="G51" s="77">
        <v>4200</v>
      </c>
      <c r="H51" s="58">
        <f>G51*(1-(Скидка!C3/100))</f>
        <v>4200</v>
      </c>
      <c r="I51" s="230"/>
      <c r="J51" s="264"/>
    </row>
    <row r="52" spans="1:10" ht="28.4" customHeight="1" x14ac:dyDescent="0.35">
      <c r="A52" s="76" t="s">
        <v>486</v>
      </c>
      <c r="B52" s="334" t="s">
        <v>542</v>
      </c>
      <c r="C52" s="334"/>
      <c r="D52" s="334"/>
      <c r="E52" s="334"/>
      <c r="F52" s="334"/>
      <c r="G52" s="77">
        <v>3000</v>
      </c>
      <c r="H52" s="58">
        <f>G52*(1-(Скидка!C3/100))</f>
        <v>3000</v>
      </c>
      <c r="I52" s="230"/>
      <c r="J52" s="264"/>
    </row>
    <row r="53" spans="1:10" ht="28.4" customHeight="1" thickBot="1" x14ac:dyDescent="0.4">
      <c r="A53" s="78" t="s">
        <v>487</v>
      </c>
      <c r="B53" s="336" t="s">
        <v>543</v>
      </c>
      <c r="C53" s="336"/>
      <c r="D53" s="336"/>
      <c r="E53" s="336"/>
      <c r="F53" s="336"/>
      <c r="G53" s="79">
        <v>5700</v>
      </c>
      <c r="H53" s="186">
        <f>G53*(1-(Скидка!C3/100))</f>
        <v>5700</v>
      </c>
      <c r="I53" s="230"/>
      <c r="J53" s="264"/>
    </row>
    <row r="54" spans="1:10" ht="32.15" customHeight="1" thickBot="1" x14ac:dyDescent="0.4">
      <c r="A54" s="319" t="s">
        <v>382</v>
      </c>
      <c r="B54" s="320"/>
      <c r="C54" s="320"/>
      <c r="D54" s="320"/>
      <c r="E54" s="320"/>
      <c r="F54" s="320"/>
      <c r="G54" s="320"/>
      <c r="H54" s="321"/>
      <c r="I54" s="2"/>
    </row>
    <row r="55" spans="1:10" ht="29.5" customHeight="1" x14ac:dyDescent="0.35">
      <c r="A55" s="166" t="s">
        <v>508</v>
      </c>
      <c r="B55" s="331" t="s">
        <v>125</v>
      </c>
      <c r="C55" s="332"/>
      <c r="D55" s="332"/>
      <c r="E55" s="332"/>
      <c r="F55" s="333"/>
      <c r="G55" s="64">
        <v>3400</v>
      </c>
      <c r="H55" s="161">
        <f>G55*(1-(Скидка!C3/100))</f>
        <v>3400</v>
      </c>
      <c r="I55" s="230"/>
      <c r="J55" s="264"/>
    </row>
    <row r="56" spans="1:10" ht="30.65" customHeight="1" x14ac:dyDescent="0.35">
      <c r="A56" s="166" t="s">
        <v>509</v>
      </c>
      <c r="B56" s="331" t="s">
        <v>126</v>
      </c>
      <c r="C56" s="332"/>
      <c r="D56" s="332"/>
      <c r="E56" s="332"/>
      <c r="F56" s="333"/>
      <c r="G56" s="64">
        <v>4000</v>
      </c>
      <c r="H56" s="58">
        <f>G56*(1-(Скидка!C3/100))</f>
        <v>4000</v>
      </c>
      <c r="I56" s="230"/>
      <c r="J56" s="264"/>
    </row>
    <row r="57" spans="1:10" ht="29.5" customHeight="1" x14ac:dyDescent="0.35">
      <c r="A57" s="166" t="s">
        <v>510</v>
      </c>
      <c r="B57" s="331" t="s">
        <v>127</v>
      </c>
      <c r="C57" s="332"/>
      <c r="D57" s="332"/>
      <c r="E57" s="332"/>
      <c r="F57" s="333"/>
      <c r="G57" s="52">
        <v>4800</v>
      </c>
      <c r="H57" s="58">
        <f>G57*(1-(Скидка!C3/100))</f>
        <v>4800</v>
      </c>
      <c r="I57" s="230"/>
      <c r="J57" s="264"/>
    </row>
    <row r="58" spans="1:10" ht="29.15" customHeight="1" thickBot="1" x14ac:dyDescent="0.4">
      <c r="A58" s="167" t="s">
        <v>511</v>
      </c>
      <c r="B58" s="335" t="s">
        <v>128</v>
      </c>
      <c r="C58" s="335"/>
      <c r="D58" s="335"/>
      <c r="E58" s="335"/>
      <c r="F58" s="335"/>
      <c r="G58" s="67">
        <v>5800</v>
      </c>
      <c r="H58" s="71">
        <f>G58*(1-(Скидка!C3/100))</f>
        <v>5800</v>
      </c>
      <c r="I58" s="230"/>
      <c r="J58" s="264"/>
    </row>
    <row r="59" spans="1:10" ht="28.4" hidden="1" customHeight="1" thickBot="1" x14ac:dyDescent="0.4">
      <c r="A59" s="319" t="s">
        <v>734</v>
      </c>
      <c r="B59" s="320"/>
      <c r="C59" s="320"/>
      <c r="D59" s="320"/>
      <c r="E59" s="320"/>
      <c r="F59" s="320"/>
      <c r="G59" s="320"/>
      <c r="H59" s="321"/>
      <c r="I59" s="2"/>
    </row>
    <row r="60" spans="1:10" s="10" customFormat="1" ht="28" hidden="1" customHeight="1" x14ac:dyDescent="0.35">
      <c r="A60" s="243" t="s">
        <v>824</v>
      </c>
      <c r="B60" s="330" t="s">
        <v>377</v>
      </c>
      <c r="C60" s="330"/>
      <c r="D60" s="330"/>
      <c r="E60" s="330"/>
      <c r="F60" s="330"/>
      <c r="G60" s="75">
        <v>3100</v>
      </c>
      <c r="H60" s="57">
        <f>G60*(1-(Скидка!C3/100))</f>
        <v>3100</v>
      </c>
      <c r="I60" s="230"/>
    </row>
    <row r="61" spans="1:10" s="10" customFormat="1" ht="28" hidden="1" customHeight="1" thickBot="1" x14ac:dyDescent="0.4">
      <c r="A61" s="243" t="s">
        <v>825</v>
      </c>
      <c r="B61" s="330" t="s">
        <v>826</v>
      </c>
      <c r="C61" s="330"/>
      <c r="D61" s="330"/>
      <c r="E61" s="330"/>
      <c r="F61" s="330"/>
      <c r="G61" s="75">
        <v>3400</v>
      </c>
      <c r="H61" s="57">
        <f>G61*(1-(Скидка!C3/100))</f>
        <v>3400</v>
      </c>
      <c r="I61" s="230"/>
    </row>
    <row r="62" spans="1:10" ht="32" customHeight="1" thickBot="1" x14ac:dyDescent="0.4">
      <c r="A62" s="319" t="s">
        <v>735</v>
      </c>
      <c r="B62" s="320"/>
      <c r="C62" s="320"/>
      <c r="D62" s="320"/>
      <c r="E62" s="320"/>
      <c r="F62" s="320"/>
      <c r="G62" s="320"/>
      <c r="H62" s="321"/>
      <c r="I62" s="2"/>
    </row>
    <row r="63" spans="1:10" x14ac:dyDescent="0.35">
      <c r="A63" s="80" t="s">
        <v>132</v>
      </c>
      <c r="B63" s="326" t="s">
        <v>736</v>
      </c>
      <c r="C63" s="326"/>
      <c r="D63" s="326"/>
      <c r="E63" s="326"/>
      <c r="F63" s="326"/>
      <c r="G63" s="77">
        <v>1750</v>
      </c>
      <c r="H63" s="235">
        <f>G63*(1-(Скидка!C3/100))</f>
        <v>1750</v>
      </c>
      <c r="I63" s="230"/>
      <c r="J63" s="264"/>
    </row>
    <row r="64" spans="1:10" x14ac:dyDescent="0.35">
      <c r="A64" s="80" t="s">
        <v>133</v>
      </c>
      <c r="B64" s="326" t="s">
        <v>737</v>
      </c>
      <c r="C64" s="326"/>
      <c r="D64" s="326"/>
      <c r="E64" s="326"/>
      <c r="F64" s="326"/>
      <c r="G64" s="77">
        <v>2900</v>
      </c>
      <c r="H64" s="235">
        <f>G64*(1-(Скидка!C3/100))</f>
        <v>2900</v>
      </c>
      <c r="I64" s="230"/>
      <c r="J64" s="264"/>
    </row>
    <row r="65" spans="1:10" ht="21.5" customHeight="1" x14ac:dyDescent="0.35">
      <c r="A65" s="80" t="s">
        <v>142</v>
      </c>
      <c r="B65" s="326" t="s">
        <v>738</v>
      </c>
      <c r="C65" s="326"/>
      <c r="D65" s="326"/>
      <c r="E65" s="326"/>
      <c r="F65" s="326"/>
      <c r="G65" s="77">
        <v>530</v>
      </c>
      <c r="H65" s="235">
        <f>G65*(1-(Скидка!C3/100))</f>
        <v>530</v>
      </c>
      <c r="I65" s="230"/>
      <c r="J65" s="264"/>
    </row>
    <row r="66" spans="1:10" ht="15.5" customHeight="1" x14ac:dyDescent="0.35">
      <c r="A66" s="80" t="s">
        <v>143</v>
      </c>
      <c r="B66" s="326" t="s">
        <v>739</v>
      </c>
      <c r="C66" s="326"/>
      <c r="D66" s="326"/>
      <c r="E66" s="326"/>
      <c r="F66" s="326"/>
      <c r="G66" s="77">
        <v>400</v>
      </c>
      <c r="H66" s="235">
        <f>G66*(1-(Скидка!C3/100))</f>
        <v>400</v>
      </c>
      <c r="I66" s="230"/>
      <c r="J66" s="264"/>
    </row>
    <row r="67" spans="1:10" ht="28.5" customHeight="1" x14ac:dyDescent="0.35">
      <c r="A67" s="81" t="s">
        <v>144</v>
      </c>
      <c r="B67" s="335" t="s">
        <v>738</v>
      </c>
      <c r="C67" s="335"/>
      <c r="D67" s="335"/>
      <c r="E67" s="335"/>
      <c r="F67" s="335"/>
      <c r="G67" s="79">
        <v>670</v>
      </c>
      <c r="H67" s="236">
        <f>G67*(1-(Скидка!C3/100))</f>
        <v>670</v>
      </c>
      <c r="I67" s="230"/>
      <c r="J67" s="264"/>
    </row>
    <row r="68" spans="1:10" ht="19" customHeight="1" thickBot="1" x14ac:dyDescent="0.4">
      <c r="A68" s="82" t="s">
        <v>145</v>
      </c>
      <c r="B68" s="327" t="s">
        <v>739</v>
      </c>
      <c r="C68" s="327"/>
      <c r="D68" s="327"/>
      <c r="E68" s="327"/>
      <c r="F68" s="327"/>
      <c r="G68" s="83">
        <v>450</v>
      </c>
      <c r="H68" s="237">
        <f>G68*(1-(Скидка!C3/100))</f>
        <v>450</v>
      </c>
      <c r="I68" s="230"/>
      <c r="J68" s="264"/>
    </row>
    <row r="69" spans="1:10" ht="28.5" customHeight="1" thickBot="1" x14ac:dyDescent="0.4">
      <c r="A69" s="319" t="s">
        <v>895</v>
      </c>
      <c r="B69" s="320"/>
      <c r="C69" s="320"/>
      <c r="D69" s="320"/>
      <c r="E69" s="320"/>
      <c r="F69" s="320"/>
      <c r="G69" s="320"/>
      <c r="H69" s="321"/>
    </row>
    <row r="70" spans="1:10" ht="43.5" x14ac:dyDescent="0.35">
      <c r="A70" s="257" t="s">
        <v>896</v>
      </c>
      <c r="B70" s="329" t="s">
        <v>910</v>
      </c>
      <c r="C70" s="329"/>
      <c r="D70" s="329"/>
      <c r="E70" s="329"/>
      <c r="F70" s="329"/>
      <c r="G70" s="258">
        <v>300</v>
      </c>
      <c r="H70" s="259">
        <f>G70*(1-(Скидка!C3/100))</f>
        <v>300</v>
      </c>
      <c r="I70" s="230"/>
      <c r="J70" s="264"/>
    </row>
    <row r="71" spans="1:10" ht="31.5" customHeight="1" x14ac:dyDescent="0.35">
      <c r="A71" s="80" t="s">
        <v>897</v>
      </c>
      <c r="B71" s="328" t="s">
        <v>909</v>
      </c>
      <c r="C71" s="328"/>
      <c r="D71" s="328"/>
      <c r="E71" s="328"/>
      <c r="F71" s="328"/>
      <c r="G71" s="77">
        <v>280</v>
      </c>
      <c r="H71" s="235">
        <f>G71*(1-(Скидка!C3/100))</f>
        <v>280</v>
      </c>
      <c r="I71" s="230"/>
      <c r="J71" s="264"/>
    </row>
    <row r="72" spans="1:10" ht="58" x14ac:dyDescent="0.35">
      <c r="A72" s="80" t="s">
        <v>898</v>
      </c>
      <c r="B72" s="326" t="s">
        <v>911</v>
      </c>
      <c r="C72" s="326"/>
      <c r="D72" s="326"/>
      <c r="E72" s="326"/>
      <c r="F72" s="326"/>
      <c r="G72" s="77">
        <v>350</v>
      </c>
      <c r="H72" s="235">
        <f>G72*(1-(Скидка!C3/100))</f>
        <v>350</v>
      </c>
      <c r="I72" s="230"/>
      <c r="J72" s="264"/>
    </row>
    <row r="73" spans="1:10" ht="29" x14ac:dyDescent="0.35">
      <c r="A73" s="80" t="s">
        <v>915</v>
      </c>
      <c r="B73" s="330" t="s">
        <v>951</v>
      </c>
      <c r="C73" s="330"/>
      <c r="D73" s="330"/>
      <c r="E73" s="330"/>
      <c r="F73" s="330"/>
      <c r="G73" s="77">
        <v>380</v>
      </c>
      <c r="H73" s="235">
        <f>G73*(1-(Скидка!C3/100))</f>
        <v>380</v>
      </c>
      <c r="I73" s="230"/>
      <c r="J73" s="264"/>
    </row>
    <row r="74" spans="1:10" ht="46.5" customHeight="1" x14ac:dyDescent="0.35">
      <c r="A74" s="80" t="s">
        <v>899</v>
      </c>
      <c r="B74" s="326" t="s">
        <v>912</v>
      </c>
      <c r="C74" s="326"/>
      <c r="D74" s="326"/>
      <c r="E74" s="326"/>
      <c r="F74" s="326"/>
      <c r="G74" s="77">
        <v>320</v>
      </c>
      <c r="H74" s="235">
        <f>G74*(1-(Скидка!C3/100))</f>
        <v>320</v>
      </c>
      <c r="I74" s="230"/>
      <c r="J74" s="264"/>
    </row>
    <row r="75" spans="1:10" ht="44.5" customHeight="1" x14ac:dyDescent="0.35">
      <c r="A75" s="80" t="s">
        <v>900</v>
      </c>
      <c r="B75" s="326" t="s">
        <v>912</v>
      </c>
      <c r="C75" s="326"/>
      <c r="D75" s="326"/>
      <c r="E75" s="326"/>
      <c r="F75" s="326"/>
      <c r="G75" s="77">
        <v>370</v>
      </c>
      <c r="H75" s="235">
        <f>G75*(1-(Скидка!C3/100))</f>
        <v>370</v>
      </c>
      <c r="I75" s="230"/>
      <c r="J75" s="264"/>
    </row>
    <row r="76" spans="1:10" ht="44.5" customHeight="1" x14ac:dyDescent="0.35">
      <c r="A76" s="80" t="s">
        <v>916</v>
      </c>
      <c r="B76" s="326" t="s">
        <v>952</v>
      </c>
      <c r="C76" s="326"/>
      <c r="D76" s="326"/>
      <c r="E76" s="326"/>
      <c r="F76" s="326"/>
      <c r="G76" s="77">
        <v>420</v>
      </c>
      <c r="H76" s="235">
        <f>G76*(1-(Скидка!C3/100))</f>
        <v>420</v>
      </c>
      <c r="I76" s="230"/>
      <c r="J76" s="264"/>
    </row>
    <row r="77" spans="1:10" ht="42.5" customHeight="1" x14ac:dyDescent="0.35">
      <c r="A77" s="80" t="s">
        <v>902</v>
      </c>
      <c r="B77" s="328" t="s">
        <v>913</v>
      </c>
      <c r="C77" s="328"/>
      <c r="D77" s="328"/>
      <c r="E77" s="328"/>
      <c r="F77" s="328"/>
      <c r="G77" s="77">
        <v>380</v>
      </c>
      <c r="H77" s="235">
        <f>G77*(1-(Скидка!C3/100))</f>
        <v>380</v>
      </c>
      <c r="I77" s="230"/>
      <c r="J77" s="264"/>
    </row>
    <row r="78" spans="1:10" ht="46" customHeight="1" x14ac:dyDescent="0.35">
      <c r="A78" s="80" t="s">
        <v>901</v>
      </c>
      <c r="B78" s="328" t="s">
        <v>913</v>
      </c>
      <c r="C78" s="328"/>
      <c r="D78" s="328"/>
      <c r="E78" s="328"/>
      <c r="F78" s="328"/>
      <c r="G78" s="77">
        <v>420</v>
      </c>
      <c r="H78" s="235">
        <f>G78*(1-(Скидка!C3/100))</f>
        <v>420</v>
      </c>
      <c r="I78" s="230"/>
      <c r="J78" s="264"/>
    </row>
    <row r="79" spans="1:10" ht="31.5" customHeight="1" x14ac:dyDescent="0.35">
      <c r="A79" s="80" t="s">
        <v>903</v>
      </c>
      <c r="B79" s="326" t="s">
        <v>904</v>
      </c>
      <c r="C79" s="326"/>
      <c r="D79" s="326"/>
      <c r="E79" s="326"/>
      <c r="F79" s="326"/>
      <c r="G79" s="77">
        <v>320</v>
      </c>
      <c r="H79" s="235">
        <f>G79*(1-(Скидка!C3/100))</f>
        <v>320</v>
      </c>
      <c r="I79" s="230"/>
      <c r="J79" s="264"/>
    </row>
    <row r="80" spans="1:10" ht="31.5" customHeight="1" x14ac:dyDescent="0.35">
      <c r="A80" s="80" t="s">
        <v>917</v>
      </c>
      <c r="B80" s="328" t="s">
        <v>954</v>
      </c>
      <c r="C80" s="328"/>
      <c r="D80" s="328"/>
      <c r="E80" s="328"/>
      <c r="F80" s="328"/>
      <c r="G80" s="77">
        <v>450</v>
      </c>
      <c r="H80" s="235">
        <f>G80*(1-(Скидка!C3/100))</f>
        <v>450</v>
      </c>
      <c r="I80" s="230"/>
      <c r="J80" s="264"/>
    </row>
    <row r="81" spans="1:10" ht="43.5" x14ac:dyDescent="0.35">
      <c r="A81" s="80" t="s">
        <v>905</v>
      </c>
      <c r="B81" s="326" t="s">
        <v>914</v>
      </c>
      <c r="C81" s="326"/>
      <c r="D81" s="326"/>
      <c r="E81" s="326"/>
      <c r="F81" s="326"/>
      <c r="G81" s="77">
        <v>460</v>
      </c>
      <c r="H81" s="235">
        <f>G81*(1-(Скидка!C3/100))</f>
        <v>460</v>
      </c>
      <c r="I81" s="230"/>
      <c r="J81" s="264"/>
    </row>
    <row r="82" spans="1:10" ht="46.5" customHeight="1" x14ac:dyDescent="0.35">
      <c r="A82" s="80" t="s">
        <v>906</v>
      </c>
      <c r="B82" s="326" t="s">
        <v>914</v>
      </c>
      <c r="C82" s="326"/>
      <c r="D82" s="326"/>
      <c r="E82" s="326"/>
      <c r="F82" s="326"/>
      <c r="G82" s="77">
        <v>430</v>
      </c>
      <c r="H82" s="235">
        <f>G82*(1-(Скидка!C3/100))</f>
        <v>430</v>
      </c>
      <c r="I82" s="230"/>
      <c r="J82" s="264"/>
    </row>
    <row r="83" spans="1:10" ht="46.5" customHeight="1" x14ac:dyDescent="0.35">
      <c r="A83" s="80" t="s">
        <v>918</v>
      </c>
      <c r="B83" s="328" t="s">
        <v>953</v>
      </c>
      <c r="C83" s="328"/>
      <c r="D83" s="328"/>
      <c r="E83" s="328"/>
      <c r="F83" s="328"/>
      <c r="G83" s="77">
        <v>520</v>
      </c>
      <c r="H83" s="235">
        <f>G83*(1-(Скидка!C3/100))</f>
        <v>520</v>
      </c>
      <c r="I83" s="230"/>
      <c r="J83" s="264"/>
    </row>
    <row r="84" spans="1:10" ht="36" customHeight="1" thickBot="1" x14ac:dyDescent="0.4">
      <c r="A84" s="82" t="s">
        <v>907</v>
      </c>
      <c r="B84" s="327" t="s">
        <v>908</v>
      </c>
      <c r="C84" s="327"/>
      <c r="D84" s="327"/>
      <c r="E84" s="327"/>
      <c r="F84" s="327"/>
      <c r="G84" s="83">
        <v>380</v>
      </c>
      <c r="H84" s="237">
        <f>G84*(1-(Скидка!C3/100))</f>
        <v>380</v>
      </c>
      <c r="I84" s="230"/>
      <c r="J84" s="264"/>
    </row>
  </sheetData>
  <sheetProtection formatCells="0" formatColumns="0" formatRows="0" insertColumns="0" insertRows="0" insertHyperlinks="0" deleteColumns="0" deleteRows="0" sort="0" autoFilter="0" pivotTables="0"/>
  <mergeCells count="82">
    <mergeCell ref="A16:H16"/>
    <mergeCell ref="A11:H11"/>
    <mergeCell ref="G9:G10"/>
    <mergeCell ref="B12:F12"/>
    <mergeCell ref="A14:H14"/>
    <mergeCell ref="B15:F15"/>
    <mergeCell ref="B13:F13"/>
    <mergeCell ref="D1:H1"/>
    <mergeCell ref="D2:H2"/>
    <mergeCell ref="D3:H3"/>
    <mergeCell ref="A9:A10"/>
    <mergeCell ref="B9:F10"/>
    <mergeCell ref="A7:G8"/>
    <mergeCell ref="B5:E5"/>
    <mergeCell ref="H7:H8"/>
    <mergeCell ref="B22:F23"/>
    <mergeCell ref="A24:H24"/>
    <mergeCell ref="B25:F25"/>
    <mergeCell ref="B37:F37"/>
    <mergeCell ref="B35:F35"/>
    <mergeCell ref="B36:F36"/>
    <mergeCell ref="B32:F32"/>
    <mergeCell ref="A26:H26"/>
    <mergeCell ref="B30:F30"/>
    <mergeCell ref="B31:F31"/>
    <mergeCell ref="B33:F33"/>
    <mergeCell ref="B34:F34"/>
    <mergeCell ref="B28:F28"/>
    <mergeCell ref="B17:F17"/>
    <mergeCell ref="B19:F19"/>
    <mergeCell ref="B20:F20"/>
    <mergeCell ref="B18:F18"/>
    <mergeCell ref="B63:F63"/>
    <mergeCell ref="A59:H59"/>
    <mergeCell ref="B60:F60"/>
    <mergeCell ref="A62:H62"/>
    <mergeCell ref="B40:F40"/>
    <mergeCell ref="B41:F41"/>
    <mergeCell ref="B46:F46"/>
    <mergeCell ref="A54:H54"/>
    <mergeCell ref="A21:H21"/>
    <mergeCell ref="B27:F27"/>
    <mergeCell ref="A29:H29"/>
    <mergeCell ref="A38:H38"/>
    <mergeCell ref="B66:F66"/>
    <mergeCell ref="B67:F67"/>
    <mergeCell ref="B68:F68"/>
    <mergeCell ref="B65:F65"/>
    <mergeCell ref="B64:F64"/>
    <mergeCell ref="B44:F44"/>
    <mergeCell ref="B39:F39"/>
    <mergeCell ref="B52:F52"/>
    <mergeCell ref="B42:F42"/>
    <mergeCell ref="B43:F43"/>
    <mergeCell ref="B45:F45"/>
    <mergeCell ref="B49:F49"/>
    <mergeCell ref="B50:F50"/>
    <mergeCell ref="B47:F47"/>
    <mergeCell ref="B61:F61"/>
    <mergeCell ref="B56:F56"/>
    <mergeCell ref="B57:F57"/>
    <mergeCell ref="B48:F48"/>
    <mergeCell ref="B51:F51"/>
    <mergeCell ref="B58:F58"/>
    <mergeCell ref="B55:F55"/>
    <mergeCell ref="B53:F53"/>
    <mergeCell ref="A69:H69"/>
    <mergeCell ref="B70:F70"/>
    <mergeCell ref="B71:F71"/>
    <mergeCell ref="B72:F72"/>
    <mergeCell ref="B74:F74"/>
    <mergeCell ref="B73:F73"/>
    <mergeCell ref="B82:F82"/>
    <mergeCell ref="B84:F84"/>
    <mergeCell ref="B75:F75"/>
    <mergeCell ref="B77:F77"/>
    <mergeCell ref="B78:F78"/>
    <mergeCell ref="B79:F79"/>
    <mergeCell ref="B81:F81"/>
    <mergeCell ref="B76:F76"/>
    <mergeCell ref="B80:F80"/>
    <mergeCell ref="B83:F83"/>
  </mergeCells>
  <hyperlinks>
    <hyperlink ref="A5" location="Оглавление!A1" display="Оглавление"/>
    <hyperlink ref="H10" location="Скидка!A1" display="Скидка!A1"/>
  </hyperlinks>
  <pageMargins left="0" right="0" top="7.874015748031496E-2" bottom="0" header="0.31496062992125984" footer="0.31496062992125984"/>
  <pageSetup paperSize="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933"/>
    <pageSetUpPr fitToPage="1"/>
  </sheetPr>
  <dimension ref="A1:J30"/>
  <sheetViews>
    <sheetView showGridLines="0" showRowColHeaders="0" showRuler="0" view="pageBreakPreview" zoomScaleNormal="100" zoomScaleSheetLayoutView="100" workbookViewId="0">
      <selection activeCell="I1" sqref="I1:J1048576"/>
    </sheetView>
  </sheetViews>
  <sheetFormatPr defaultRowHeight="14.5" x14ac:dyDescent="0.35"/>
  <cols>
    <col min="1" max="1" width="18.81640625" customWidth="1"/>
    <col min="2" max="2" width="11.453125" customWidth="1"/>
    <col min="4" max="4" width="6.26953125" customWidth="1"/>
    <col min="5" max="5" width="7.26953125" customWidth="1"/>
    <col min="6" max="6" width="20.81640625" customWidth="1"/>
    <col min="7" max="7" width="11.26953125" customWidth="1"/>
    <col min="8" max="8" width="10.7265625" customWidth="1"/>
    <col min="9" max="9" width="6.6328125" customWidth="1"/>
  </cols>
  <sheetData>
    <row r="1" spans="1:10" ht="21" customHeight="1" x14ac:dyDescent="0.65">
      <c r="D1" s="354" t="s">
        <v>0</v>
      </c>
      <c r="E1" s="354"/>
      <c r="F1" s="354"/>
      <c r="G1" s="354"/>
      <c r="H1" s="354"/>
      <c r="I1" s="3"/>
    </row>
    <row r="2" spans="1:10" ht="15.5" x14ac:dyDescent="0.35">
      <c r="D2" s="283" t="s">
        <v>1</v>
      </c>
      <c r="E2" s="283"/>
      <c r="F2" s="283"/>
      <c r="G2" s="283"/>
      <c r="H2" s="283"/>
      <c r="I2" s="4"/>
    </row>
    <row r="3" spans="1:10" x14ac:dyDescent="0.35">
      <c r="D3" s="284" t="s">
        <v>2</v>
      </c>
      <c r="E3" s="284"/>
      <c r="F3" s="284"/>
      <c r="G3" s="284"/>
      <c r="H3" s="284"/>
      <c r="I3" s="1"/>
    </row>
    <row r="4" spans="1:10" ht="6.75" customHeight="1" x14ac:dyDescent="0.35"/>
    <row r="5" spans="1:10" ht="15.5" x14ac:dyDescent="0.35">
      <c r="A5" s="43" t="s">
        <v>238</v>
      </c>
      <c r="B5" s="294" t="s">
        <v>193</v>
      </c>
      <c r="C5" s="294"/>
      <c r="D5" s="294"/>
      <c r="E5" s="294"/>
      <c r="F5" s="44">
        <f>Скидка!B15</f>
        <v>45694</v>
      </c>
      <c r="G5" s="84"/>
      <c r="H5" s="85"/>
      <c r="I5" s="9"/>
    </row>
    <row r="6" spans="1:10" ht="3.75" customHeight="1" x14ac:dyDescent="0.35">
      <c r="A6" s="47"/>
      <c r="B6" s="47"/>
      <c r="C6" s="47"/>
      <c r="D6" s="47"/>
      <c r="E6" s="47"/>
      <c r="F6" s="47"/>
      <c r="G6" s="47"/>
      <c r="H6" s="47"/>
    </row>
    <row r="7" spans="1:10" ht="1" customHeight="1" thickBot="1" x14ac:dyDescent="0.4">
      <c r="A7" s="405"/>
      <c r="B7" s="405"/>
      <c r="C7" s="405"/>
      <c r="D7" s="405"/>
      <c r="E7" s="405"/>
      <c r="F7" s="405"/>
      <c r="G7" s="405"/>
      <c r="H7" s="86"/>
      <c r="I7" s="5"/>
    </row>
    <row r="8" spans="1:10" ht="22.5" customHeight="1" thickBot="1" x14ac:dyDescent="0.4">
      <c r="A8" s="387" t="s">
        <v>745</v>
      </c>
      <c r="B8" s="387"/>
      <c r="C8" s="387"/>
      <c r="D8" s="387"/>
      <c r="E8" s="387"/>
      <c r="F8" s="387"/>
      <c r="G8" s="387"/>
      <c r="H8" s="87" t="s">
        <v>212</v>
      </c>
      <c r="I8" s="6"/>
    </row>
    <row r="9" spans="1:10" ht="27" customHeight="1" x14ac:dyDescent="0.35">
      <c r="A9" s="389" t="s">
        <v>3</v>
      </c>
      <c r="B9" s="391" t="s">
        <v>4</v>
      </c>
      <c r="C9" s="392"/>
      <c r="D9" s="392"/>
      <c r="E9" s="392"/>
      <c r="F9" s="393"/>
      <c r="G9" s="397" t="s">
        <v>190</v>
      </c>
      <c r="H9" s="88" t="s">
        <v>191</v>
      </c>
    </row>
    <row r="10" spans="1:10" ht="26.25" customHeight="1" thickBot="1" x14ac:dyDescent="0.4">
      <c r="A10" s="390"/>
      <c r="B10" s="394"/>
      <c r="C10" s="395"/>
      <c r="D10" s="395"/>
      <c r="E10" s="395"/>
      <c r="F10" s="396"/>
      <c r="G10" s="398"/>
      <c r="H10" s="145">
        <f>Скидка!D3</f>
        <v>0</v>
      </c>
    </row>
    <row r="11" spans="1:10" ht="28.4" customHeight="1" thickBot="1" x14ac:dyDescent="0.4">
      <c r="A11" s="366" t="s">
        <v>213</v>
      </c>
      <c r="B11" s="367"/>
      <c r="C11" s="367"/>
      <c r="D11" s="367"/>
      <c r="E11" s="367"/>
      <c r="F11" s="367"/>
      <c r="G11" s="367"/>
      <c r="H11" s="368"/>
    </row>
    <row r="12" spans="1:10" ht="28.4" hidden="1" customHeight="1" x14ac:dyDescent="0.35">
      <c r="A12" s="89" t="s">
        <v>301</v>
      </c>
      <c r="B12" s="382" t="s">
        <v>242</v>
      </c>
      <c r="C12" s="382"/>
      <c r="D12" s="382"/>
      <c r="E12" s="382"/>
      <c r="F12" s="382"/>
      <c r="G12" s="90">
        <f>9291.67*Скидка!B18*(1+Скидка!B21/100)*(1+Лист1!B75/100)*(1+Лист1!C75/100)*(1+Лист1!D75/100)*(1+Лист1!E75/100)</f>
        <v>11150.003999999999</v>
      </c>
      <c r="H12" s="74">
        <f>G12*(1-(Скидка!D3/100))</f>
        <v>11150.003999999999</v>
      </c>
    </row>
    <row r="13" spans="1:10" ht="28.4" hidden="1" customHeight="1" x14ac:dyDescent="0.35">
      <c r="A13" s="89" t="s">
        <v>302</v>
      </c>
      <c r="B13" s="382" t="s">
        <v>241</v>
      </c>
      <c r="C13" s="382"/>
      <c r="D13" s="382"/>
      <c r="E13" s="382"/>
      <c r="F13" s="382"/>
      <c r="G13" s="92">
        <f>11041.67*Скидка!B18*(1+Скидка!B21/100)*(1+Лист1!B77/100)*(1+Лист1!C77/100)*(1+Лист1!D77/100)*(1+Лист1!E77/100)</f>
        <v>13250.003999999999</v>
      </c>
      <c r="H13" s="93">
        <f>G13*(1-(Скидка!D3/100))</f>
        <v>13250.003999999999</v>
      </c>
    </row>
    <row r="14" spans="1:10" ht="41" customHeight="1" x14ac:dyDescent="0.35">
      <c r="A14" s="131" t="s">
        <v>919</v>
      </c>
      <c r="B14" s="383" t="s">
        <v>848</v>
      </c>
      <c r="C14" s="384"/>
      <c r="D14" s="384"/>
      <c r="E14" s="384"/>
      <c r="F14" s="385"/>
      <c r="G14" s="92">
        <v>6300</v>
      </c>
      <c r="H14" s="93">
        <f>G14*(1-(Скидка!D3/100))</f>
        <v>6300</v>
      </c>
      <c r="J14" s="264"/>
    </row>
    <row r="15" spans="1:10" ht="39.5" customHeight="1" x14ac:dyDescent="0.35">
      <c r="A15" s="131" t="s">
        <v>920</v>
      </c>
      <c r="B15" s="383" t="s">
        <v>849</v>
      </c>
      <c r="C15" s="384"/>
      <c r="D15" s="384"/>
      <c r="E15" s="384"/>
      <c r="F15" s="385"/>
      <c r="G15" s="92">
        <v>10700</v>
      </c>
      <c r="H15" s="93">
        <f>G15*(1-(Скидка!D3/100))</f>
        <v>10700</v>
      </c>
      <c r="J15" s="264"/>
    </row>
    <row r="16" spans="1:10" ht="43" customHeight="1" x14ac:dyDescent="0.35">
      <c r="A16" s="131" t="s">
        <v>886</v>
      </c>
      <c r="B16" s="383" t="s">
        <v>850</v>
      </c>
      <c r="C16" s="384"/>
      <c r="D16" s="384"/>
      <c r="E16" s="384"/>
      <c r="F16" s="385"/>
      <c r="G16" s="92">
        <v>12700</v>
      </c>
      <c r="H16" s="93">
        <f>G16*(1-(Скидка!D3/100))</f>
        <v>12700</v>
      </c>
      <c r="J16" s="264"/>
    </row>
    <row r="17" spans="1:10" ht="42.5" customHeight="1" x14ac:dyDescent="0.35">
      <c r="A17" s="131" t="s">
        <v>887</v>
      </c>
      <c r="B17" s="383" t="s">
        <v>851</v>
      </c>
      <c r="C17" s="384"/>
      <c r="D17" s="384"/>
      <c r="E17" s="384"/>
      <c r="F17" s="385"/>
      <c r="G17" s="92">
        <v>20300</v>
      </c>
      <c r="H17" s="93">
        <f>G17*(1-(Скидка!D3/100))</f>
        <v>20300</v>
      </c>
      <c r="J17" s="264"/>
    </row>
    <row r="18" spans="1:10" ht="41.5" customHeight="1" x14ac:dyDescent="0.35">
      <c r="A18" s="131" t="s">
        <v>888</v>
      </c>
      <c r="B18" s="383" t="s">
        <v>852</v>
      </c>
      <c r="C18" s="384"/>
      <c r="D18" s="384"/>
      <c r="E18" s="384"/>
      <c r="F18" s="385"/>
      <c r="G18" s="92">
        <v>24600</v>
      </c>
      <c r="H18" s="93">
        <f>G18*(1-(Скидка!D3/100))</f>
        <v>24600</v>
      </c>
      <c r="J18" s="264"/>
    </row>
    <row r="19" spans="1:10" ht="28.4" customHeight="1" x14ac:dyDescent="0.35">
      <c r="A19" s="137" t="s">
        <v>156</v>
      </c>
      <c r="B19" s="380" t="s">
        <v>847</v>
      </c>
      <c r="C19" s="380"/>
      <c r="D19" s="380"/>
      <c r="E19" s="380"/>
      <c r="F19" s="380"/>
      <c r="G19" s="51">
        <v>15900</v>
      </c>
      <c r="H19" s="93">
        <f>G19*(1-(Скидка!D3/100))</f>
        <v>15900</v>
      </c>
      <c r="J19" s="264"/>
    </row>
    <row r="20" spans="1:10" ht="28.4" customHeight="1" thickBot="1" x14ac:dyDescent="0.4">
      <c r="A20" s="91" t="s">
        <v>299</v>
      </c>
      <c r="B20" s="380" t="s">
        <v>300</v>
      </c>
      <c r="C20" s="380"/>
      <c r="D20" s="380"/>
      <c r="E20" s="380"/>
      <c r="F20" s="380"/>
      <c r="G20" s="51">
        <v>19900</v>
      </c>
      <c r="H20" s="93">
        <f>G20*(1-(Скидка!D3/100))</f>
        <v>19900</v>
      </c>
      <c r="J20" s="264"/>
    </row>
    <row r="21" spans="1:10" ht="28.4" hidden="1" customHeight="1" thickBot="1" x14ac:dyDescent="0.4">
      <c r="A21" s="94" t="s">
        <v>784</v>
      </c>
      <c r="B21" s="402" t="s">
        <v>762</v>
      </c>
      <c r="C21" s="403"/>
      <c r="D21" s="403"/>
      <c r="E21" s="403"/>
      <c r="F21" s="404"/>
      <c r="G21" s="51">
        <v>21700</v>
      </c>
      <c r="H21" s="93">
        <f>G21*(1-(Скидка!D3/100))</f>
        <v>21700</v>
      </c>
    </row>
    <row r="22" spans="1:10" ht="28.4" hidden="1" customHeight="1" thickBot="1" x14ac:dyDescent="0.4">
      <c r="A22" s="228" t="s">
        <v>746</v>
      </c>
      <c r="B22" s="399" t="s">
        <v>764</v>
      </c>
      <c r="C22" s="400"/>
      <c r="D22" s="400"/>
      <c r="E22" s="400"/>
      <c r="F22" s="401"/>
      <c r="G22" s="218">
        <f>16416.67*Скидка!B18*(1+Скидка!B21/100)*(1+Лист1!B80/100)*(1+Лист1!C80/100)*(1+Лист1!D80/100)*(1+Лист1!E80/100)</f>
        <v>19700.003999999997</v>
      </c>
      <c r="H22" s="226">
        <f>G22*(1-(Скидка!D3/100))</f>
        <v>19700.003999999997</v>
      </c>
    </row>
    <row r="23" spans="1:10" ht="28.4" customHeight="1" thickBot="1" x14ac:dyDescent="0.4">
      <c r="A23" s="366" t="s">
        <v>182</v>
      </c>
      <c r="B23" s="367"/>
      <c r="C23" s="367"/>
      <c r="D23" s="367"/>
      <c r="E23" s="367"/>
      <c r="F23" s="367"/>
      <c r="G23" s="367"/>
      <c r="H23" s="368"/>
    </row>
    <row r="24" spans="1:10" ht="28.4" customHeight="1" x14ac:dyDescent="0.35">
      <c r="A24" s="215" t="s">
        <v>723</v>
      </c>
      <c r="B24" s="381" t="s">
        <v>727</v>
      </c>
      <c r="C24" s="381"/>
      <c r="D24" s="381"/>
      <c r="E24" s="381"/>
      <c r="F24" s="381"/>
      <c r="G24" s="216">
        <v>29900</v>
      </c>
      <c r="H24" s="217">
        <f>G24*(1-(Скидка!D3/100))</f>
        <v>29900</v>
      </c>
      <c r="J24" s="264"/>
    </row>
    <row r="25" spans="1:10" ht="41.5" customHeight="1" x14ac:dyDescent="0.35">
      <c r="A25" s="65" t="s">
        <v>759</v>
      </c>
      <c r="B25" s="380" t="s">
        <v>726</v>
      </c>
      <c r="C25" s="380"/>
      <c r="D25" s="380"/>
      <c r="E25" s="380"/>
      <c r="F25" s="380"/>
      <c r="G25" s="92">
        <v>31300</v>
      </c>
      <c r="H25" s="93">
        <f>G25*(1-(Скидка!D3/100))</f>
        <v>31300</v>
      </c>
      <c r="J25" s="264"/>
    </row>
    <row r="26" spans="1:10" ht="28.4" customHeight="1" x14ac:dyDescent="0.35">
      <c r="A26" s="80" t="s">
        <v>724</v>
      </c>
      <c r="B26" s="380" t="s">
        <v>728</v>
      </c>
      <c r="C26" s="380"/>
      <c r="D26" s="380"/>
      <c r="E26" s="380"/>
      <c r="F26" s="380"/>
      <c r="G26" s="92">
        <v>32900</v>
      </c>
      <c r="H26" s="93">
        <f>G26*(1-(Скидка!D3/100))</f>
        <v>32900</v>
      </c>
      <c r="J26" s="264"/>
    </row>
    <row r="27" spans="1:10" ht="42.5" customHeight="1" x14ac:dyDescent="0.35">
      <c r="A27" s="65" t="s">
        <v>758</v>
      </c>
      <c r="B27" s="380" t="s">
        <v>729</v>
      </c>
      <c r="C27" s="380"/>
      <c r="D27" s="380"/>
      <c r="E27" s="380"/>
      <c r="F27" s="380"/>
      <c r="G27" s="92">
        <v>34300</v>
      </c>
      <c r="H27" s="93">
        <f>G27*(1-(Скидка!D3/100))</f>
        <v>34300</v>
      </c>
      <c r="J27" s="264"/>
    </row>
    <row r="28" spans="1:10" ht="26.5" customHeight="1" x14ac:dyDescent="0.35">
      <c r="A28" s="227" t="s">
        <v>725</v>
      </c>
      <c r="B28" s="388" t="s">
        <v>730</v>
      </c>
      <c r="C28" s="388"/>
      <c r="D28" s="388"/>
      <c r="E28" s="388"/>
      <c r="F28" s="388"/>
      <c r="G28" s="212">
        <v>34900</v>
      </c>
      <c r="H28" s="95">
        <f>G28*(1-(Скидка!D3/100))</f>
        <v>34900</v>
      </c>
      <c r="J28" s="264"/>
    </row>
    <row r="29" spans="1:10" ht="29" x14ac:dyDescent="0.35">
      <c r="A29" s="65" t="s">
        <v>853</v>
      </c>
      <c r="B29" s="380" t="s">
        <v>767</v>
      </c>
      <c r="C29" s="380"/>
      <c r="D29" s="380"/>
      <c r="E29" s="380"/>
      <c r="F29" s="380"/>
      <c r="G29" s="92">
        <v>17200</v>
      </c>
      <c r="H29" s="93">
        <f>G29*(1-(Скидка!D3/100))</f>
        <v>17200</v>
      </c>
      <c r="J29" s="264"/>
    </row>
    <row r="30" spans="1:10" ht="29.5" thickBot="1" x14ac:dyDescent="0.4">
      <c r="A30" s="119" t="s">
        <v>766</v>
      </c>
      <c r="B30" s="386" t="s">
        <v>768</v>
      </c>
      <c r="C30" s="386"/>
      <c r="D30" s="386"/>
      <c r="E30" s="386"/>
      <c r="F30" s="386"/>
      <c r="G30" s="246">
        <v>2400</v>
      </c>
      <c r="H30" s="96">
        <f>G30*(1-(Скидка!D3/100))</f>
        <v>2400</v>
      </c>
      <c r="J30" s="264"/>
    </row>
  </sheetData>
  <sheetProtection formatCells="0" formatColumns="0" formatRows="0" insertColumns="0" insertRows="0" insertHyperlinks="0" deleteColumns="0" deleteRows="0" sort="0" autoFilter="0" pivotTables="0"/>
  <mergeCells count="29">
    <mergeCell ref="D1:H1"/>
    <mergeCell ref="D2:H2"/>
    <mergeCell ref="D3:H3"/>
    <mergeCell ref="B5:E5"/>
    <mergeCell ref="A7:G7"/>
    <mergeCell ref="B29:F29"/>
    <mergeCell ref="B30:F30"/>
    <mergeCell ref="A8:G8"/>
    <mergeCell ref="B26:F26"/>
    <mergeCell ref="B28:F28"/>
    <mergeCell ref="A9:A10"/>
    <mergeCell ref="B9:F10"/>
    <mergeCell ref="A23:H23"/>
    <mergeCell ref="G9:G10"/>
    <mergeCell ref="A11:H11"/>
    <mergeCell ref="B12:F12"/>
    <mergeCell ref="B27:F27"/>
    <mergeCell ref="B22:F22"/>
    <mergeCell ref="B21:F21"/>
    <mergeCell ref="B15:F15"/>
    <mergeCell ref="B16:F16"/>
    <mergeCell ref="B19:F19"/>
    <mergeCell ref="B24:F24"/>
    <mergeCell ref="B20:F20"/>
    <mergeCell ref="B13:F13"/>
    <mergeCell ref="B25:F25"/>
    <mergeCell ref="B17:F17"/>
    <mergeCell ref="B18:F18"/>
    <mergeCell ref="B14:F14"/>
  </mergeCells>
  <hyperlinks>
    <hyperlink ref="A5" location="Оглавление!A1" display="Оглавление"/>
    <hyperlink ref="H10" location="Скидка!A1" display="Скидка!A1"/>
  </hyperlinks>
  <pageMargins left="0" right="0" top="7.874015748031496E-2" bottom="0.23622047244094491" header="0.31496062992125984" footer="0.31496062992125984"/>
  <pageSetup paperSize="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M19"/>
  <sheetViews>
    <sheetView showGridLines="0" showRowColHeaders="0" showRuler="0" view="pageBreakPreview" topLeftCell="A4" zoomScaleNormal="100" zoomScaleSheetLayoutView="100" workbookViewId="0">
      <selection activeCell="I4" sqref="I1:J1048576"/>
    </sheetView>
  </sheetViews>
  <sheetFormatPr defaultRowHeight="14.5" x14ac:dyDescent="0.35"/>
  <cols>
    <col min="1" max="1" width="18.81640625" customWidth="1"/>
    <col min="2" max="2" width="11.453125" customWidth="1"/>
    <col min="4" max="4" width="6.26953125" customWidth="1"/>
    <col min="5" max="5" width="7.26953125" customWidth="1"/>
    <col min="6" max="6" width="20.81640625" customWidth="1"/>
    <col min="7" max="7" width="11.26953125" customWidth="1"/>
    <col min="8" max="8" width="10.7265625" customWidth="1"/>
    <col min="9" max="9" width="6.6328125" customWidth="1"/>
    <col min="13" max="13" width="10.1796875" customWidth="1"/>
  </cols>
  <sheetData>
    <row r="1" spans="1:13" ht="21" customHeight="1" x14ac:dyDescent="0.65">
      <c r="D1" s="354" t="s">
        <v>0</v>
      </c>
      <c r="E1" s="354"/>
      <c r="F1" s="354"/>
      <c r="G1" s="354"/>
      <c r="H1" s="354"/>
      <c r="I1" s="3"/>
    </row>
    <row r="2" spans="1:13" ht="15.5" x14ac:dyDescent="0.35">
      <c r="D2" s="283" t="s">
        <v>1</v>
      </c>
      <c r="E2" s="283"/>
      <c r="F2" s="283"/>
      <c r="G2" s="283"/>
      <c r="H2" s="283"/>
      <c r="I2" s="4"/>
    </row>
    <row r="3" spans="1:13" x14ac:dyDescent="0.35">
      <c r="D3" s="284" t="s">
        <v>2</v>
      </c>
      <c r="E3" s="284"/>
      <c r="F3" s="284"/>
      <c r="G3" s="284"/>
      <c r="H3" s="284"/>
      <c r="I3" s="1"/>
    </row>
    <row r="4" spans="1:13" ht="6.75" customHeight="1" x14ac:dyDescent="0.35"/>
    <row r="5" spans="1:13" ht="15.5" x14ac:dyDescent="0.35">
      <c r="A5" s="43" t="s">
        <v>238</v>
      </c>
      <c r="B5" s="294" t="s">
        <v>193</v>
      </c>
      <c r="C5" s="294"/>
      <c r="D5" s="294"/>
      <c r="E5" s="294"/>
      <c r="F5" s="44">
        <f>Скидка!B15</f>
        <v>45694</v>
      </c>
      <c r="G5" s="84"/>
      <c r="H5" s="85"/>
      <c r="I5" s="9"/>
    </row>
    <row r="6" spans="1:13" ht="3.75" customHeight="1" x14ac:dyDescent="0.35">
      <c r="A6" s="47"/>
      <c r="B6" s="47"/>
      <c r="C6" s="47"/>
      <c r="D6" s="47"/>
      <c r="E6" s="47"/>
      <c r="F6" s="47"/>
      <c r="G6" s="47"/>
      <c r="H6" s="47"/>
    </row>
    <row r="7" spans="1:13" ht="1" customHeight="1" thickBot="1" x14ac:dyDescent="0.4">
      <c r="A7" s="405"/>
      <c r="B7" s="405"/>
      <c r="C7" s="405"/>
      <c r="D7" s="405"/>
      <c r="E7" s="405"/>
      <c r="F7" s="405"/>
      <c r="G7" s="405"/>
      <c r="H7" s="86"/>
      <c r="I7" s="5"/>
    </row>
    <row r="8" spans="1:13" ht="22.5" customHeight="1" thickBot="1" x14ac:dyDescent="0.4">
      <c r="A8" s="387" t="s">
        <v>769</v>
      </c>
      <c r="B8" s="387"/>
      <c r="C8" s="387"/>
      <c r="D8" s="387"/>
      <c r="E8" s="387"/>
      <c r="F8" s="387"/>
      <c r="G8" s="387"/>
      <c r="H8" s="225" t="s">
        <v>783</v>
      </c>
      <c r="I8" s="6"/>
    </row>
    <row r="9" spans="1:13" ht="27" customHeight="1" x14ac:dyDescent="0.35">
      <c r="A9" s="406" t="s">
        <v>3</v>
      </c>
      <c r="B9" s="408" t="s">
        <v>4</v>
      </c>
      <c r="C9" s="409"/>
      <c r="D9" s="409"/>
      <c r="E9" s="409"/>
      <c r="F9" s="410"/>
      <c r="G9" s="414" t="s">
        <v>190</v>
      </c>
      <c r="H9" s="223" t="s">
        <v>191</v>
      </c>
    </row>
    <row r="10" spans="1:13" ht="26.25" customHeight="1" thickBot="1" x14ac:dyDescent="0.4">
      <c r="A10" s="407"/>
      <c r="B10" s="411"/>
      <c r="C10" s="412"/>
      <c r="D10" s="412"/>
      <c r="E10" s="412"/>
      <c r="F10" s="413"/>
      <c r="G10" s="415"/>
      <c r="H10" s="224">
        <f>Скидка!E3</f>
        <v>0</v>
      </c>
    </row>
    <row r="11" spans="1:13" ht="28.4" customHeight="1" thickBot="1" x14ac:dyDescent="0.4">
      <c r="A11" s="366" t="s">
        <v>770</v>
      </c>
      <c r="B11" s="367"/>
      <c r="C11" s="367"/>
      <c r="D11" s="367"/>
      <c r="E11" s="367"/>
      <c r="F11" s="367"/>
      <c r="G11" s="367"/>
      <c r="H11" s="368"/>
    </row>
    <row r="12" spans="1:13" ht="28.4" hidden="1" customHeight="1" x14ac:dyDescent="0.35">
      <c r="A12" s="89" t="s">
        <v>301</v>
      </c>
      <c r="B12" s="382" t="s">
        <v>242</v>
      </c>
      <c r="C12" s="382"/>
      <c r="D12" s="382"/>
      <c r="E12" s="382"/>
      <c r="F12" s="382"/>
      <c r="G12" s="90">
        <f>9291.67*Скидка!B18*(1+Скидка!B21/100)*(1+Лист1!B75/100)*(1+Лист1!C75/100)*(1+Лист1!D75/100)*(1+Лист1!E75/100)</f>
        <v>11150.003999999999</v>
      </c>
      <c r="H12" s="74">
        <f>G12*(1-(Скидка!D3/100))</f>
        <v>11150.003999999999</v>
      </c>
    </row>
    <row r="13" spans="1:13" ht="28.4" hidden="1" customHeight="1" x14ac:dyDescent="0.35">
      <c r="A13" s="89" t="s">
        <v>302</v>
      </c>
      <c r="B13" s="382" t="s">
        <v>241</v>
      </c>
      <c r="C13" s="382"/>
      <c r="D13" s="382"/>
      <c r="E13" s="382"/>
      <c r="F13" s="382"/>
      <c r="G13" s="92">
        <f>11041.67*Скидка!B18*(1+Скидка!B21/100)*(1+Лист1!B77/100)*(1+Лист1!C77/100)*(1+Лист1!D77/100)*(1+Лист1!E77/100)</f>
        <v>13250.003999999999</v>
      </c>
      <c r="H13" s="93">
        <f>G13*(1-(Скидка!D3/100))</f>
        <v>13250.003999999999</v>
      </c>
    </row>
    <row r="14" spans="1:13" ht="28.4" customHeight="1" x14ac:dyDescent="0.35">
      <c r="A14" s="66" t="s">
        <v>771</v>
      </c>
      <c r="B14" s="388" t="s">
        <v>777</v>
      </c>
      <c r="C14" s="388"/>
      <c r="D14" s="388"/>
      <c r="E14" s="388"/>
      <c r="F14" s="388"/>
      <c r="G14" s="51">
        <v>29900</v>
      </c>
      <c r="H14" s="93">
        <f>G14*(1-(Скидка!E3/100))</f>
        <v>29900</v>
      </c>
      <c r="J14" s="264"/>
      <c r="M14" s="256"/>
    </row>
    <row r="15" spans="1:13" ht="28.4" customHeight="1" x14ac:dyDescent="0.35">
      <c r="A15" s="66" t="s">
        <v>772</v>
      </c>
      <c r="B15" s="388" t="s">
        <v>778</v>
      </c>
      <c r="C15" s="388"/>
      <c r="D15" s="388"/>
      <c r="E15" s="388"/>
      <c r="F15" s="388"/>
      <c r="G15" s="51">
        <v>32900</v>
      </c>
      <c r="H15" s="93">
        <f>G15*(1-(Скидка!E3/100))</f>
        <v>32900</v>
      </c>
      <c r="J15" s="264"/>
      <c r="M15" s="256"/>
    </row>
    <row r="16" spans="1:13" ht="28.4" customHeight="1" x14ac:dyDescent="0.35">
      <c r="A16" s="66" t="s">
        <v>773</v>
      </c>
      <c r="B16" s="388" t="s">
        <v>779</v>
      </c>
      <c r="C16" s="388"/>
      <c r="D16" s="388"/>
      <c r="E16" s="388"/>
      <c r="F16" s="388"/>
      <c r="G16" s="51">
        <v>34900</v>
      </c>
      <c r="H16" s="93">
        <f>G16*(1-(Скидка!E3/100))</f>
        <v>34900</v>
      </c>
      <c r="J16" s="264"/>
      <c r="M16" s="256"/>
    </row>
    <row r="17" spans="1:13" ht="28.4" customHeight="1" x14ac:dyDescent="0.35">
      <c r="A17" s="66" t="s">
        <v>774</v>
      </c>
      <c r="B17" s="388" t="s">
        <v>780</v>
      </c>
      <c r="C17" s="388"/>
      <c r="D17" s="388"/>
      <c r="E17" s="388"/>
      <c r="F17" s="388"/>
      <c r="G17" s="51">
        <v>40700</v>
      </c>
      <c r="H17" s="93">
        <f>G17*(1-(Скидка!E3/100))</f>
        <v>40700</v>
      </c>
      <c r="J17" s="264"/>
      <c r="M17" s="256"/>
    </row>
    <row r="18" spans="1:13" ht="28.4" customHeight="1" x14ac:dyDescent="0.35">
      <c r="A18" s="66" t="s">
        <v>775</v>
      </c>
      <c r="B18" s="388" t="s">
        <v>781</v>
      </c>
      <c r="C18" s="388"/>
      <c r="D18" s="388"/>
      <c r="E18" s="388"/>
      <c r="F18" s="388"/>
      <c r="G18" s="51">
        <v>42700</v>
      </c>
      <c r="H18" s="93">
        <f>G18*(1-(Скидка!E3/100))</f>
        <v>42700</v>
      </c>
      <c r="J18" s="264"/>
      <c r="M18" s="256"/>
    </row>
    <row r="19" spans="1:13" ht="28.4" customHeight="1" thickBot="1" x14ac:dyDescent="0.4">
      <c r="A19" s="119" t="s">
        <v>776</v>
      </c>
      <c r="B19" s="386" t="s">
        <v>782</v>
      </c>
      <c r="C19" s="386"/>
      <c r="D19" s="386"/>
      <c r="E19" s="386"/>
      <c r="F19" s="386"/>
      <c r="G19" s="247">
        <v>45900</v>
      </c>
      <c r="H19" s="96">
        <f>G19*(1-(Скидка!E3/100))</f>
        <v>45900</v>
      </c>
      <c r="J19" s="264"/>
    </row>
  </sheetData>
  <sheetProtection formatCells="0" formatColumns="0" formatRows="0" insertColumns="0" insertRows="0" insertHyperlinks="0" deleteColumns="0" deleteRows="0" sort="0" autoFilter="0" pivotTables="0"/>
  <mergeCells count="18">
    <mergeCell ref="B14:F14"/>
    <mergeCell ref="B15:F15"/>
    <mergeCell ref="B19:F19"/>
    <mergeCell ref="B16:F16"/>
    <mergeCell ref="B17:F17"/>
    <mergeCell ref="B18:F18"/>
    <mergeCell ref="B13:F13"/>
    <mergeCell ref="D1:H1"/>
    <mergeCell ref="D2:H2"/>
    <mergeCell ref="D3:H3"/>
    <mergeCell ref="B5:E5"/>
    <mergeCell ref="A7:G7"/>
    <mergeCell ref="A8:G8"/>
    <mergeCell ref="A9:A10"/>
    <mergeCell ref="B9:F10"/>
    <mergeCell ref="G9:G10"/>
    <mergeCell ref="A11:H11"/>
    <mergeCell ref="B12:F12"/>
  </mergeCells>
  <hyperlinks>
    <hyperlink ref="A5" location="Оглавление!A1" display="Оглавление"/>
    <hyperlink ref="H10" location="Скидка!A1" display="Скидка!A1"/>
  </hyperlinks>
  <pageMargins left="0" right="0" top="7.874015748031496E-2" bottom="0.23622047244094491" header="0.31496062992125984" footer="0.31496062992125984"/>
  <pageSetup paperSize="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K140"/>
  <sheetViews>
    <sheetView showGridLines="0" showRowColHeaders="0" showRuler="0" view="pageBreakPreview" zoomScaleNormal="100" zoomScaleSheetLayoutView="100" workbookViewId="0">
      <selection activeCell="I1" sqref="I1:J1048576"/>
    </sheetView>
  </sheetViews>
  <sheetFormatPr defaultRowHeight="14.5" x14ac:dyDescent="0.35"/>
  <cols>
    <col min="1" max="1" width="18" customWidth="1"/>
    <col min="2" max="2" width="11.453125" customWidth="1"/>
    <col min="4" max="4" width="6.26953125" customWidth="1"/>
    <col min="5" max="5" width="7.26953125" customWidth="1"/>
    <col min="6" max="6" width="20" customWidth="1"/>
    <col min="7" max="7" width="11.26953125" customWidth="1"/>
    <col min="8" max="8" width="10.7265625" customWidth="1"/>
    <col min="9" max="9" width="6.54296875" customWidth="1"/>
    <col min="11" max="11" width="14.26953125" customWidth="1"/>
    <col min="13" max="13" width="11.81640625" customWidth="1"/>
  </cols>
  <sheetData>
    <row r="1" spans="1:9" ht="21" customHeight="1" x14ac:dyDescent="0.65">
      <c r="D1" s="354" t="s">
        <v>0</v>
      </c>
      <c r="E1" s="354"/>
      <c r="F1" s="354"/>
      <c r="G1" s="354"/>
      <c r="H1" s="354"/>
      <c r="I1" s="3"/>
    </row>
    <row r="2" spans="1:9" ht="15.5" x14ac:dyDescent="0.35">
      <c r="D2" s="283" t="s">
        <v>1</v>
      </c>
      <c r="E2" s="283"/>
      <c r="F2" s="283"/>
      <c r="G2" s="283"/>
      <c r="H2" s="283"/>
      <c r="I2" s="4"/>
    </row>
    <row r="3" spans="1:9" x14ac:dyDescent="0.35">
      <c r="D3" s="284" t="s">
        <v>2</v>
      </c>
      <c r="E3" s="284"/>
      <c r="F3" s="284"/>
      <c r="G3" s="284"/>
      <c r="H3" s="284"/>
      <c r="I3" s="1"/>
    </row>
    <row r="4" spans="1:9" ht="6.75" customHeight="1" x14ac:dyDescent="0.35">
      <c r="A4" s="23"/>
      <c r="B4" s="23"/>
      <c r="C4" s="23"/>
      <c r="D4" s="23"/>
      <c r="E4" s="23"/>
      <c r="F4" s="23"/>
      <c r="G4" s="23"/>
      <c r="H4" s="23"/>
    </row>
    <row r="5" spans="1:9" ht="15.5" x14ac:dyDescent="0.35">
      <c r="A5" s="43" t="s">
        <v>238</v>
      </c>
      <c r="B5" s="294" t="s">
        <v>193</v>
      </c>
      <c r="C5" s="294"/>
      <c r="D5" s="294"/>
      <c r="E5" s="294"/>
      <c r="F5" s="44">
        <f>Скидка!B15</f>
        <v>45694</v>
      </c>
      <c r="G5" s="84"/>
      <c r="H5" s="101"/>
      <c r="I5" s="9"/>
    </row>
    <row r="6" spans="1:9" ht="3.75" customHeight="1" thickBot="1" x14ac:dyDescent="0.4">
      <c r="A6" s="47"/>
      <c r="B6" s="47"/>
      <c r="C6" s="47"/>
      <c r="D6" s="47"/>
      <c r="E6" s="47"/>
      <c r="F6" s="47"/>
      <c r="G6" s="47"/>
      <c r="H6" s="47"/>
    </row>
    <row r="7" spans="1:9" ht="15" customHeight="1" x14ac:dyDescent="0.35">
      <c r="A7" s="427" t="s">
        <v>834</v>
      </c>
      <c r="B7" s="427"/>
      <c r="C7" s="427"/>
      <c r="D7" s="427"/>
      <c r="E7" s="427"/>
      <c r="F7" s="427"/>
      <c r="G7" s="427"/>
      <c r="H7" s="429" t="s">
        <v>391</v>
      </c>
      <c r="I7" s="5"/>
    </row>
    <row r="8" spans="1:9" ht="41.15" customHeight="1" thickBot="1" x14ac:dyDescent="0.4">
      <c r="A8" s="428"/>
      <c r="B8" s="428"/>
      <c r="C8" s="428"/>
      <c r="D8" s="428"/>
      <c r="E8" s="428"/>
      <c r="F8" s="428"/>
      <c r="G8" s="428"/>
      <c r="H8" s="430"/>
      <c r="I8" s="6"/>
    </row>
    <row r="9" spans="1:9" ht="27" customHeight="1" x14ac:dyDescent="0.35">
      <c r="A9" s="445" t="s">
        <v>3</v>
      </c>
      <c r="B9" s="447" t="s">
        <v>61</v>
      </c>
      <c r="C9" s="449" t="s">
        <v>4</v>
      </c>
      <c r="D9" s="449"/>
      <c r="E9" s="449"/>
      <c r="F9" s="449"/>
      <c r="G9" s="447" t="s">
        <v>190</v>
      </c>
      <c r="H9" s="102" t="s">
        <v>189</v>
      </c>
    </row>
    <row r="10" spans="1:9" ht="26.25" customHeight="1" thickBot="1" x14ac:dyDescent="0.4">
      <c r="A10" s="446"/>
      <c r="B10" s="448"/>
      <c r="C10" s="450"/>
      <c r="D10" s="450"/>
      <c r="E10" s="450"/>
      <c r="F10" s="450"/>
      <c r="G10" s="448"/>
      <c r="H10" s="146">
        <f>Скидка!F3</f>
        <v>0</v>
      </c>
    </row>
    <row r="11" spans="1:9" ht="28.4" customHeight="1" thickBot="1" x14ac:dyDescent="0.4">
      <c r="A11" s="451" t="s">
        <v>203</v>
      </c>
      <c r="B11" s="452"/>
      <c r="C11" s="452"/>
      <c r="D11" s="452"/>
      <c r="E11" s="452"/>
      <c r="F11" s="452"/>
      <c r="G11" s="452"/>
      <c r="H11" s="453"/>
    </row>
    <row r="12" spans="1:9" ht="17.149999999999999" hidden="1" customHeight="1" thickBot="1" x14ac:dyDescent="0.4">
      <c r="A12" s="366" t="s">
        <v>327</v>
      </c>
      <c r="B12" s="367"/>
      <c r="C12" s="367"/>
      <c r="D12" s="367"/>
      <c r="E12" s="367"/>
      <c r="F12" s="367"/>
      <c r="G12" s="367"/>
      <c r="H12" s="368"/>
    </row>
    <row r="13" spans="1:9" ht="22.75" hidden="1" customHeight="1" x14ac:dyDescent="0.4">
      <c r="A13" s="89" t="s">
        <v>35</v>
      </c>
      <c r="B13" s="97" t="s">
        <v>63</v>
      </c>
      <c r="C13" s="325" t="s">
        <v>342</v>
      </c>
      <c r="D13" s="325"/>
      <c r="E13" s="325"/>
      <c r="F13" s="325"/>
      <c r="G13" s="98">
        <f>2330.51*Скидка!B18*(1+Скидка!B21/100)*(1+Лист1!B96/100)*(1+Лист1!C96/100)*(1+Лист1!D96/100)*(1+Лист1!E96/100)</f>
        <v>2796.6120000000001</v>
      </c>
      <c r="H13" s="74">
        <f>G13*(1-(Скидка!F3/100))</f>
        <v>2796.6120000000001</v>
      </c>
    </row>
    <row r="14" spans="1:9" ht="22.75" hidden="1" customHeight="1" x14ac:dyDescent="0.4">
      <c r="A14" s="91" t="s">
        <v>36</v>
      </c>
      <c r="B14" s="99" t="s">
        <v>62</v>
      </c>
      <c r="C14" s="291" t="s">
        <v>343</v>
      </c>
      <c r="D14" s="291"/>
      <c r="E14" s="291"/>
      <c r="F14" s="291"/>
      <c r="G14" s="105">
        <f>2415.25*Скидка!B18*(1+Скидка!B21/100)*(1+Лист1!B97/100)*(1+Лист1!C97/100)*(1+Лист1!D97/100)*(1+Лист1!E97/100)</f>
        <v>2898.2999999999997</v>
      </c>
      <c r="H14" s="93">
        <f>G14*(1-(Скидка!F3/100))</f>
        <v>2898.2999999999997</v>
      </c>
    </row>
    <row r="15" spans="1:9" ht="22.75" hidden="1" customHeight="1" x14ac:dyDescent="0.4">
      <c r="A15" s="91" t="s">
        <v>37</v>
      </c>
      <c r="B15" s="99" t="s">
        <v>64</v>
      </c>
      <c r="C15" s="291" t="s">
        <v>342</v>
      </c>
      <c r="D15" s="291"/>
      <c r="E15" s="291"/>
      <c r="F15" s="291"/>
      <c r="G15" s="105">
        <f>2457.63*Скидка!B18*(1+Скидка!B21/100)*(1+Лист1!B98/100)*(1+Лист1!C98/100)*(1+Лист1!D98/100)*(1+Лист1!E98/100)</f>
        <v>2949.1559999999999</v>
      </c>
      <c r="H15" s="93">
        <f>G15*(1-(Скидка!F3/100))</f>
        <v>2949.1559999999999</v>
      </c>
    </row>
    <row r="16" spans="1:9" ht="22.75" hidden="1" customHeight="1" thickBot="1" x14ac:dyDescent="0.4">
      <c r="A16" s="94" t="s">
        <v>38</v>
      </c>
      <c r="B16" s="103" t="s">
        <v>65</v>
      </c>
      <c r="C16" s="454" t="s">
        <v>343</v>
      </c>
      <c r="D16" s="454"/>
      <c r="E16" s="454"/>
      <c r="F16" s="454"/>
      <c r="G16" s="104">
        <f>2627.12*Скидка!B18*(1+Скидка!B21/100)*(1+Лист1!B99/100)*(1+Лист1!C99/100)*(1+Лист1!D99/100)*(1+Лист1!E99/100)</f>
        <v>3152.5439999999999</v>
      </c>
      <c r="H16" s="95">
        <f>G16*(1-(Скидка!F3/100))</f>
        <v>3152.5439999999999</v>
      </c>
    </row>
    <row r="17" spans="1:10" ht="17.149999999999999" customHeight="1" thickBot="1" x14ac:dyDescent="0.4">
      <c r="A17" s="366" t="s">
        <v>328</v>
      </c>
      <c r="B17" s="367"/>
      <c r="C17" s="367"/>
      <c r="D17" s="367"/>
      <c r="E17" s="367"/>
      <c r="F17" s="367"/>
      <c r="G17" s="367"/>
      <c r="H17" s="368"/>
    </row>
    <row r="18" spans="1:10" ht="22.75" customHeight="1" x14ac:dyDescent="0.35">
      <c r="A18" s="89" t="s">
        <v>329</v>
      </c>
      <c r="B18" s="97" t="s">
        <v>63</v>
      </c>
      <c r="C18" s="325" t="s">
        <v>342</v>
      </c>
      <c r="D18" s="325"/>
      <c r="E18" s="325"/>
      <c r="F18" s="325"/>
      <c r="G18" s="106">
        <v>5900</v>
      </c>
      <c r="H18" s="74">
        <f>G18*(1-(Скидка!F3/100))</f>
        <v>5900</v>
      </c>
      <c r="J18" s="264"/>
    </row>
    <row r="19" spans="1:10" ht="22.75" customHeight="1" x14ac:dyDescent="0.35">
      <c r="A19" s="89" t="s">
        <v>544</v>
      </c>
      <c r="B19" s="169" t="s">
        <v>545</v>
      </c>
      <c r="C19" s="325" t="s">
        <v>342</v>
      </c>
      <c r="D19" s="325"/>
      <c r="E19" s="325"/>
      <c r="F19" s="325"/>
      <c r="G19" s="106">
        <v>6300</v>
      </c>
      <c r="H19" s="74">
        <f>G19*(1-(Скидка!F3/100))</f>
        <v>6300</v>
      </c>
      <c r="J19" s="264"/>
    </row>
    <row r="20" spans="1:10" ht="22.75" customHeight="1" x14ac:dyDescent="0.35">
      <c r="A20" s="89" t="s">
        <v>330</v>
      </c>
      <c r="B20" s="99" t="s">
        <v>62</v>
      </c>
      <c r="C20" s="325" t="s">
        <v>342</v>
      </c>
      <c r="D20" s="325"/>
      <c r="E20" s="325"/>
      <c r="F20" s="325"/>
      <c r="G20" s="107">
        <v>6600</v>
      </c>
      <c r="H20" s="93">
        <f>G20*(1-(Скидка!F3/100))</f>
        <v>6600</v>
      </c>
      <c r="J20" s="264"/>
    </row>
    <row r="21" spans="1:10" ht="22.75" customHeight="1" x14ac:dyDescent="0.35">
      <c r="A21" s="89" t="s">
        <v>341</v>
      </c>
      <c r="B21" s="138" t="s">
        <v>333</v>
      </c>
      <c r="C21" s="325" t="s">
        <v>342</v>
      </c>
      <c r="D21" s="325"/>
      <c r="E21" s="325"/>
      <c r="F21" s="325"/>
      <c r="G21" s="107">
        <v>6900</v>
      </c>
      <c r="H21" s="93">
        <f>G21*(1-(Скидка!F3/100))</f>
        <v>6900</v>
      </c>
      <c r="J21" s="264"/>
    </row>
    <row r="22" spans="1:10" ht="22.75" customHeight="1" thickBot="1" x14ac:dyDescent="0.4">
      <c r="A22" s="89" t="s">
        <v>331</v>
      </c>
      <c r="B22" s="103" t="s">
        <v>64</v>
      </c>
      <c r="C22" s="325" t="s">
        <v>342</v>
      </c>
      <c r="D22" s="325"/>
      <c r="E22" s="325"/>
      <c r="F22" s="325"/>
      <c r="G22" s="108">
        <v>7300</v>
      </c>
      <c r="H22" s="95">
        <f>G22*(1-(Скидка!F3/100))</f>
        <v>7300</v>
      </c>
      <c r="J22" s="264"/>
    </row>
    <row r="23" spans="1:10" ht="22.75" customHeight="1" thickBot="1" x14ac:dyDescent="0.4">
      <c r="A23" s="366" t="s">
        <v>332</v>
      </c>
      <c r="B23" s="367"/>
      <c r="C23" s="367"/>
      <c r="D23" s="367"/>
      <c r="E23" s="367"/>
      <c r="F23" s="367"/>
      <c r="G23" s="367"/>
      <c r="H23" s="368"/>
    </row>
    <row r="24" spans="1:10" ht="28.5" customHeight="1" x14ac:dyDescent="0.35">
      <c r="A24" s="63" t="s">
        <v>546</v>
      </c>
      <c r="B24" s="158" t="s">
        <v>334</v>
      </c>
      <c r="C24" s="416" t="s">
        <v>637</v>
      </c>
      <c r="D24" s="416"/>
      <c r="E24" s="416"/>
      <c r="F24" s="416"/>
      <c r="G24" s="106">
        <v>10600</v>
      </c>
      <c r="H24" s="74">
        <f>G24*(1-(Скидка!F3/100))</f>
        <v>10600</v>
      </c>
      <c r="J24" s="264"/>
    </row>
    <row r="25" spans="1:10" ht="28.5" customHeight="1" x14ac:dyDescent="0.35">
      <c r="A25" s="63" t="s">
        <v>653</v>
      </c>
      <c r="B25" s="190" t="s">
        <v>654</v>
      </c>
      <c r="C25" s="416"/>
      <c r="D25" s="416"/>
      <c r="E25" s="416"/>
      <c r="F25" s="416"/>
      <c r="G25" s="106">
        <v>11200</v>
      </c>
      <c r="H25" s="74">
        <f>G25*(1-(Скидка!F3/100))</f>
        <v>11200</v>
      </c>
      <c r="J25" s="264"/>
    </row>
    <row r="26" spans="1:10" ht="26.5" customHeight="1" x14ac:dyDescent="0.35">
      <c r="A26" s="63" t="s">
        <v>547</v>
      </c>
      <c r="B26" s="156" t="s">
        <v>335</v>
      </c>
      <c r="C26" s="352"/>
      <c r="D26" s="352"/>
      <c r="E26" s="352"/>
      <c r="F26" s="352"/>
      <c r="G26" s="106">
        <v>11900</v>
      </c>
      <c r="H26" s="74">
        <f>G26*(1-(Скидка!F3/100))</f>
        <v>11900</v>
      </c>
      <c r="J26" s="264"/>
    </row>
    <row r="27" spans="1:10" ht="27" customHeight="1" x14ac:dyDescent="0.35">
      <c r="A27" s="63" t="s">
        <v>548</v>
      </c>
      <c r="B27" s="156" t="s">
        <v>336</v>
      </c>
      <c r="C27" s="352"/>
      <c r="D27" s="352"/>
      <c r="E27" s="352"/>
      <c r="F27" s="352"/>
      <c r="G27" s="106">
        <v>12300</v>
      </c>
      <c r="H27" s="74">
        <f>G27*(1-(Скидка!F3/100))</f>
        <v>12300</v>
      </c>
      <c r="J27" s="264"/>
    </row>
    <row r="28" spans="1:10" ht="25.5" customHeight="1" x14ac:dyDescent="0.35">
      <c r="A28" s="63" t="s">
        <v>549</v>
      </c>
      <c r="B28" s="157" t="s">
        <v>337</v>
      </c>
      <c r="C28" s="352"/>
      <c r="D28" s="352"/>
      <c r="E28" s="352"/>
      <c r="F28" s="352"/>
      <c r="G28" s="106">
        <v>12500</v>
      </c>
      <c r="H28" s="74">
        <f>G28*(1-(Скидка!F3/100))</f>
        <v>12500</v>
      </c>
      <c r="J28" s="264"/>
    </row>
    <row r="29" spans="1:10" ht="24.65" customHeight="1" x14ac:dyDescent="0.35">
      <c r="A29" s="63" t="s">
        <v>550</v>
      </c>
      <c r="B29" s="208" t="s">
        <v>345</v>
      </c>
      <c r="C29" s="418" t="s">
        <v>638</v>
      </c>
      <c r="D29" s="417"/>
      <c r="E29" s="417"/>
      <c r="F29" s="419"/>
      <c r="G29" s="106">
        <v>14600</v>
      </c>
      <c r="H29" s="74">
        <f>G29*(1-(Скидка!F3/100))</f>
        <v>14600</v>
      </c>
      <c r="J29" s="264"/>
    </row>
    <row r="30" spans="1:10" ht="33.65" customHeight="1" x14ac:dyDescent="0.35">
      <c r="A30" s="63" t="s">
        <v>674</v>
      </c>
      <c r="B30" s="208" t="s">
        <v>671</v>
      </c>
      <c r="C30" s="343"/>
      <c r="D30" s="344"/>
      <c r="E30" s="344"/>
      <c r="F30" s="345"/>
      <c r="G30" s="106">
        <v>21200</v>
      </c>
      <c r="H30" s="74">
        <f>G30*(1-(Скидка!F3/100))</f>
        <v>21200</v>
      </c>
      <c r="J30" s="264"/>
    </row>
    <row r="31" spans="1:10" ht="29.15" customHeight="1" thickBot="1" x14ac:dyDescent="0.4">
      <c r="A31" s="63" t="s">
        <v>675</v>
      </c>
      <c r="B31" s="208" t="s">
        <v>672</v>
      </c>
      <c r="C31" s="420"/>
      <c r="D31" s="421"/>
      <c r="E31" s="421"/>
      <c r="F31" s="422"/>
      <c r="G31" s="106">
        <v>21400</v>
      </c>
      <c r="H31" s="74">
        <f>G31*(1-(Скидка!F3/100))</f>
        <v>21400</v>
      </c>
      <c r="J31" s="264"/>
    </row>
    <row r="32" spans="1:10" ht="22.75" customHeight="1" thickBot="1" x14ac:dyDescent="0.4">
      <c r="A32" s="366" t="s">
        <v>338</v>
      </c>
      <c r="B32" s="367"/>
      <c r="C32" s="367"/>
      <c r="D32" s="367"/>
      <c r="E32" s="367"/>
      <c r="F32" s="367"/>
      <c r="G32" s="367"/>
      <c r="H32" s="368"/>
    </row>
    <row r="33" spans="1:11" ht="28" customHeight="1" x14ac:dyDescent="0.35">
      <c r="A33" s="63" t="s">
        <v>551</v>
      </c>
      <c r="B33" s="158" t="s">
        <v>63</v>
      </c>
      <c r="C33" s="416" t="s">
        <v>393</v>
      </c>
      <c r="D33" s="416"/>
      <c r="E33" s="416"/>
      <c r="F33" s="416"/>
      <c r="G33" s="106">
        <v>13500</v>
      </c>
      <c r="H33" s="74">
        <f>G33*(1-(Скидка!F3/100))</f>
        <v>13500</v>
      </c>
      <c r="J33" s="264"/>
    </row>
    <row r="34" spans="1:11" ht="26.5" customHeight="1" x14ac:dyDescent="0.35">
      <c r="A34" s="63" t="s">
        <v>552</v>
      </c>
      <c r="B34" s="156" t="s">
        <v>62</v>
      </c>
      <c r="C34" s="352"/>
      <c r="D34" s="352"/>
      <c r="E34" s="352"/>
      <c r="F34" s="352"/>
      <c r="G34" s="106">
        <v>14900</v>
      </c>
      <c r="H34" s="74">
        <f>G34*(1-(Скидка!F3/100))</f>
        <v>14900</v>
      </c>
      <c r="J34" s="264"/>
    </row>
    <row r="35" spans="1:11" ht="26.5" customHeight="1" x14ac:dyDescent="0.35">
      <c r="A35" s="63" t="s">
        <v>553</v>
      </c>
      <c r="B35" s="156" t="s">
        <v>333</v>
      </c>
      <c r="C35" s="352"/>
      <c r="D35" s="352"/>
      <c r="E35" s="352"/>
      <c r="F35" s="352"/>
      <c r="G35" s="106">
        <v>15900</v>
      </c>
      <c r="H35" s="74">
        <f>G35*(1-(Скидка!F3/100))</f>
        <v>15900</v>
      </c>
      <c r="I35" s="222"/>
      <c r="J35" s="264"/>
    </row>
    <row r="36" spans="1:11" ht="27" customHeight="1" x14ac:dyDescent="0.35">
      <c r="A36" s="63" t="s">
        <v>554</v>
      </c>
      <c r="B36" s="156" t="s">
        <v>64</v>
      </c>
      <c r="C36" s="352"/>
      <c r="D36" s="352"/>
      <c r="E36" s="352"/>
      <c r="F36" s="352"/>
      <c r="G36" s="106">
        <v>16900</v>
      </c>
      <c r="H36" s="74">
        <f>G36*(1-(Скидка!F3/100))</f>
        <v>16900</v>
      </c>
      <c r="J36" s="264"/>
    </row>
    <row r="37" spans="1:11" ht="27.5" customHeight="1" x14ac:dyDescent="0.35">
      <c r="A37" s="63" t="s">
        <v>555</v>
      </c>
      <c r="B37" s="208" t="s">
        <v>65</v>
      </c>
      <c r="C37" s="417" t="s">
        <v>387</v>
      </c>
      <c r="D37" s="417"/>
      <c r="E37" s="417"/>
      <c r="F37" s="417"/>
      <c r="G37" s="106">
        <v>19900</v>
      </c>
      <c r="H37" s="74">
        <f>G37*(1-(Скидка!F3/100))</f>
        <v>19900</v>
      </c>
      <c r="J37" s="264"/>
    </row>
    <row r="38" spans="1:11" ht="28.5" customHeight="1" x14ac:dyDescent="0.35">
      <c r="A38" s="63" t="s">
        <v>556</v>
      </c>
      <c r="B38" s="208" t="s">
        <v>346</v>
      </c>
      <c r="C38" s="344"/>
      <c r="D38" s="344"/>
      <c r="E38" s="344"/>
      <c r="F38" s="344"/>
      <c r="G38" s="106">
        <v>25900</v>
      </c>
      <c r="H38" s="74">
        <f>G38*(1-(Скидка!F3/100))</f>
        <v>25900</v>
      </c>
      <c r="J38" s="264"/>
    </row>
    <row r="39" spans="1:11" ht="25" customHeight="1" x14ac:dyDescent="0.35">
      <c r="A39" s="131" t="s">
        <v>557</v>
      </c>
      <c r="B39" s="208" t="s">
        <v>347</v>
      </c>
      <c r="C39" s="344"/>
      <c r="D39" s="344"/>
      <c r="E39" s="344"/>
      <c r="F39" s="344"/>
      <c r="G39" s="73">
        <v>29900</v>
      </c>
      <c r="H39" s="174">
        <f>G39*(1-(Скидка!F3/100))</f>
        <v>29900</v>
      </c>
      <c r="J39" s="264"/>
    </row>
    <row r="40" spans="1:11" ht="25" customHeight="1" x14ac:dyDescent="0.35">
      <c r="A40" s="131" t="s">
        <v>676</v>
      </c>
      <c r="B40" s="208" t="s">
        <v>658</v>
      </c>
      <c r="C40" s="344"/>
      <c r="D40" s="344"/>
      <c r="E40" s="344"/>
      <c r="F40" s="344"/>
      <c r="G40" s="107">
        <v>42200</v>
      </c>
      <c r="H40" s="92">
        <f>G40*(1-(Скидка!F3/100))</f>
        <v>42200</v>
      </c>
      <c r="J40" s="264"/>
      <c r="K40" s="256"/>
    </row>
    <row r="41" spans="1:11" ht="25" customHeight="1" x14ac:dyDescent="0.35">
      <c r="A41" s="131" t="s">
        <v>677</v>
      </c>
      <c r="B41" s="208" t="s">
        <v>655</v>
      </c>
      <c r="C41" s="344"/>
      <c r="D41" s="344"/>
      <c r="E41" s="344"/>
      <c r="F41" s="344"/>
      <c r="G41" s="107">
        <v>45900</v>
      </c>
      <c r="H41" s="92">
        <f>G41*(1-(Скидка!F3/100))</f>
        <v>45900</v>
      </c>
      <c r="J41" s="264"/>
      <c r="K41" s="256"/>
    </row>
    <row r="42" spans="1:11" ht="25" customHeight="1" x14ac:dyDescent="0.35">
      <c r="A42" s="131" t="s">
        <v>678</v>
      </c>
      <c r="B42" s="208" t="s">
        <v>656</v>
      </c>
      <c r="C42" s="344"/>
      <c r="D42" s="344"/>
      <c r="E42" s="344"/>
      <c r="F42" s="344"/>
      <c r="G42" s="107">
        <v>52500</v>
      </c>
      <c r="H42" s="92">
        <f>G42*(1-(Скидка!F3/100))</f>
        <v>52500</v>
      </c>
      <c r="J42" s="264"/>
      <c r="K42" s="256"/>
    </row>
    <row r="43" spans="1:11" ht="25" customHeight="1" thickBot="1" x14ac:dyDescent="0.4">
      <c r="A43" s="72" t="s">
        <v>679</v>
      </c>
      <c r="B43" s="209" t="s">
        <v>657</v>
      </c>
      <c r="C43" s="344"/>
      <c r="D43" s="344"/>
      <c r="E43" s="344"/>
      <c r="F43" s="344"/>
      <c r="G43" s="108">
        <v>55900</v>
      </c>
      <c r="H43" s="212">
        <f>G43*(1-(Скидка!F3/100))</f>
        <v>55900</v>
      </c>
      <c r="J43" s="264"/>
      <c r="K43" s="256"/>
    </row>
    <row r="44" spans="1:11" ht="35" customHeight="1" thickBot="1" x14ac:dyDescent="0.4">
      <c r="A44" s="313" t="s">
        <v>747</v>
      </c>
      <c r="B44" s="314"/>
      <c r="C44" s="314"/>
      <c r="D44" s="314"/>
      <c r="E44" s="314"/>
      <c r="F44" s="314"/>
      <c r="G44" s="314"/>
      <c r="H44" s="315"/>
    </row>
    <row r="45" spans="1:11" ht="25" customHeight="1" x14ac:dyDescent="0.35">
      <c r="A45" s="238" t="s">
        <v>808</v>
      </c>
      <c r="B45" s="220" t="s">
        <v>748</v>
      </c>
      <c r="C45" s="346" t="s">
        <v>752</v>
      </c>
      <c r="D45" s="347"/>
      <c r="E45" s="347"/>
      <c r="F45" s="348"/>
      <c r="G45" s="108">
        <v>19900</v>
      </c>
      <c r="H45" s="212">
        <f>G45*(1-(Скидка!F3/100))</f>
        <v>19900</v>
      </c>
      <c r="J45" s="264"/>
    </row>
    <row r="46" spans="1:11" ht="25" customHeight="1" x14ac:dyDescent="0.35">
      <c r="A46" s="238" t="s">
        <v>809</v>
      </c>
      <c r="B46" s="219" t="s">
        <v>749</v>
      </c>
      <c r="C46" s="343"/>
      <c r="D46" s="344"/>
      <c r="E46" s="344"/>
      <c r="F46" s="345"/>
      <c r="G46" s="108">
        <v>21300</v>
      </c>
      <c r="H46" s="212">
        <f>G46*(1-(Скидка!F3/100))</f>
        <v>21300</v>
      </c>
      <c r="J46" s="264"/>
    </row>
    <row r="47" spans="1:11" ht="25" customHeight="1" x14ac:dyDescent="0.35">
      <c r="A47" s="238" t="s">
        <v>810</v>
      </c>
      <c r="B47" s="221" t="s">
        <v>750</v>
      </c>
      <c r="C47" s="343"/>
      <c r="D47" s="344"/>
      <c r="E47" s="344"/>
      <c r="F47" s="345"/>
      <c r="G47" s="108">
        <v>23900</v>
      </c>
      <c r="H47" s="212">
        <f>G47*(1-(Скидка!F3/100))</f>
        <v>23900</v>
      </c>
      <c r="J47" s="264"/>
    </row>
    <row r="48" spans="1:11" ht="25" customHeight="1" x14ac:dyDescent="0.35">
      <c r="A48" s="241" t="s">
        <v>811</v>
      </c>
      <c r="B48" s="219" t="s">
        <v>751</v>
      </c>
      <c r="C48" s="343"/>
      <c r="D48" s="344"/>
      <c r="E48" s="344"/>
      <c r="F48" s="345"/>
      <c r="G48" s="108">
        <v>26600</v>
      </c>
      <c r="H48" s="212">
        <f>G48*(1-(Скидка!F3/100))</f>
        <v>26600</v>
      </c>
      <c r="J48" s="264"/>
    </row>
    <row r="49" spans="1:10" ht="25" customHeight="1" x14ac:dyDescent="0.35">
      <c r="A49" s="241" t="s">
        <v>812</v>
      </c>
      <c r="B49" s="219" t="s">
        <v>813</v>
      </c>
      <c r="C49" s="343"/>
      <c r="D49" s="344"/>
      <c r="E49" s="344"/>
      <c r="F49" s="345"/>
      <c r="G49" s="108">
        <v>31900</v>
      </c>
      <c r="H49" s="212">
        <f>G49*(1-(Скидка!F3/100))</f>
        <v>31900</v>
      </c>
      <c r="J49" s="264"/>
    </row>
    <row r="50" spans="1:10" ht="25" customHeight="1" x14ac:dyDescent="0.35">
      <c r="A50" s="241" t="s">
        <v>814</v>
      </c>
      <c r="B50" s="219" t="s">
        <v>815</v>
      </c>
      <c r="C50" s="343"/>
      <c r="D50" s="344"/>
      <c r="E50" s="344"/>
      <c r="F50" s="345"/>
      <c r="G50" s="108">
        <v>35600</v>
      </c>
      <c r="H50" s="212">
        <f>G50*(1-(Скидка!F3/100))</f>
        <v>35600</v>
      </c>
      <c r="J50" s="264"/>
    </row>
    <row r="51" spans="1:10" ht="25" customHeight="1" x14ac:dyDescent="0.35">
      <c r="A51" s="241" t="s">
        <v>816</v>
      </c>
      <c r="B51" s="219" t="s">
        <v>817</v>
      </c>
      <c r="C51" s="343"/>
      <c r="D51" s="344"/>
      <c r="E51" s="344"/>
      <c r="F51" s="345"/>
      <c r="G51" s="108">
        <v>46900</v>
      </c>
      <c r="H51" s="212">
        <f>G51*(1-(Скидка!F3/100))</f>
        <v>46900</v>
      </c>
      <c r="J51" s="264"/>
    </row>
    <row r="52" spans="1:10" ht="25" customHeight="1" x14ac:dyDescent="0.35">
      <c r="A52" s="241" t="s">
        <v>818</v>
      </c>
      <c r="B52" s="219" t="s">
        <v>819</v>
      </c>
      <c r="C52" s="343"/>
      <c r="D52" s="344"/>
      <c r="E52" s="344"/>
      <c r="F52" s="345"/>
      <c r="G52" s="108">
        <v>53300</v>
      </c>
      <c r="H52" s="212">
        <f>G52*(1-(Скидка!F3/100))</f>
        <v>53300</v>
      </c>
      <c r="J52" s="264"/>
    </row>
    <row r="53" spans="1:10" ht="25" customHeight="1" x14ac:dyDescent="0.35">
      <c r="A53" s="242" t="s">
        <v>820</v>
      </c>
      <c r="B53" s="221" t="s">
        <v>821</v>
      </c>
      <c r="C53" s="343"/>
      <c r="D53" s="344"/>
      <c r="E53" s="344"/>
      <c r="F53" s="345"/>
      <c r="G53" s="108">
        <v>59900</v>
      </c>
      <c r="H53" s="212">
        <f>G53*(1-(Скидка!F3/100))</f>
        <v>59900</v>
      </c>
      <c r="J53" s="264"/>
    </row>
    <row r="54" spans="1:10" ht="25" customHeight="1" thickBot="1" x14ac:dyDescent="0.4">
      <c r="A54" s="242" t="s">
        <v>822</v>
      </c>
      <c r="B54" s="221" t="s">
        <v>823</v>
      </c>
      <c r="C54" s="343"/>
      <c r="D54" s="344"/>
      <c r="E54" s="344"/>
      <c r="F54" s="345"/>
      <c r="G54" s="108">
        <v>67400</v>
      </c>
      <c r="H54" s="212">
        <f>G54*(1-(Скидка!F3/100))</f>
        <v>67400</v>
      </c>
      <c r="J54" s="264"/>
    </row>
    <row r="55" spans="1:10" ht="33.65" customHeight="1" thickBot="1" x14ac:dyDescent="0.4">
      <c r="A55" s="313" t="s">
        <v>558</v>
      </c>
      <c r="B55" s="314"/>
      <c r="C55" s="314"/>
      <c r="D55" s="314"/>
      <c r="E55" s="314"/>
      <c r="F55" s="314"/>
      <c r="G55" s="314"/>
      <c r="H55" s="315"/>
    </row>
    <row r="56" spans="1:10" ht="110" customHeight="1" x14ac:dyDescent="0.35">
      <c r="A56" s="63" t="s">
        <v>560</v>
      </c>
      <c r="B56" s="194" t="s">
        <v>754</v>
      </c>
      <c r="C56" s="423" t="s">
        <v>753</v>
      </c>
      <c r="D56" s="424"/>
      <c r="E56" s="424"/>
      <c r="F56" s="425"/>
      <c r="G56" s="106">
        <v>28900</v>
      </c>
      <c r="H56" s="74">
        <f>G56*(1-(Скидка!F3/100))</f>
        <v>28900</v>
      </c>
      <c r="J56" s="264"/>
    </row>
    <row r="57" spans="1:10" ht="110" customHeight="1" x14ac:dyDescent="0.35">
      <c r="A57" s="63" t="s">
        <v>559</v>
      </c>
      <c r="B57" s="193" t="s">
        <v>750</v>
      </c>
      <c r="C57" s="426"/>
      <c r="D57" s="424"/>
      <c r="E57" s="424"/>
      <c r="F57" s="425"/>
      <c r="G57" s="106">
        <v>31200</v>
      </c>
      <c r="H57" s="74">
        <f>G57*(1-(Скидка!F3/100))</f>
        <v>31200</v>
      </c>
      <c r="J57" s="264"/>
    </row>
    <row r="58" spans="1:10" ht="110" customHeight="1" thickBot="1" x14ac:dyDescent="0.4">
      <c r="A58" s="72" t="s">
        <v>561</v>
      </c>
      <c r="B58" s="195" t="s">
        <v>751</v>
      </c>
      <c r="C58" s="426"/>
      <c r="D58" s="424"/>
      <c r="E58" s="424"/>
      <c r="F58" s="425"/>
      <c r="G58" s="73">
        <v>31300</v>
      </c>
      <c r="H58" s="174">
        <f>G58*(1-(Скидка!F3/100))</f>
        <v>31300</v>
      </c>
      <c r="J58" s="264"/>
    </row>
    <row r="59" spans="1:10" ht="32.15" hidden="1" customHeight="1" thickBot="1" x14ac:dyDescent="0.4">
      <c r="A59" s="366" t="s">
        <v>229</v>
      </c>
      <c r="B59" s="367"/>
      <c r="C59" s="367"/>
      <c r="D59" s="367"/>
      <c r="E59" s="367"/>
      <c r="F59" s="367"/>
      <c r="G59" s="367"/>
      <c r="H59" s="368"/>
    </row>
    <row r="60" spans="1:10" ht="25.5" hidden="1" customHeight="1" x14ac:dyDescent="0.4">
      <c r="A60" s="91" t="s">
        <v>59</v>
      </c>
      <c r="B60" s="99" t="s">
        <v>67</v>
      </c>
      <c r="C60" s="352" t="s">
        <v>344</v>
      </c>
      <c r="D60" s="352"/>
      <c r="E60" s="352"/>
      <c r="F60" s="352"/>
      <c r="G60" s="107">
        <f>73333*Скидка!B18*(1+Скидка!B21/100)*(1+Лист1!B120/100)*(1+Лист1!C120/100)*(1+Лист1!D120/100)*(1+Лист1!E120/100)</f>
        <v>87999.599999999991</v>
      </c>
      <c r="H60" s="93">
        <f>G60*(1-(Скидка!F3/100))</f>
        <v>87999.599999999991</v>
      </c>
    </row>
    <row r="61" spans="1:10" ht="26.5" hidden="1" customHeight="1" thickBot="1" x14ac:dyDescent="0.4">
      <c r="A61" s="94" t="s">
        <v>60</v>
      </c>
      <c r="B61" s="168" t="s">
        <v>66</v>
      </c>
      <c r="C61" s="460" t="s">
        <v>344</v>
      </c>
      <c r="D61" s="460"/>
      <c r="E61" s="460"/>
      <c r="F61" s="460"/>
      <c r="G61" s="108">
        <f>75000*Скидка!B18*(1+Скидка!B21/100)*(1+Лист1!B121/100)*(1+Лист1!C121/100)*(1+Лист1!D121/100)*(1+Лист1!E121/100)</f>
        <v>90000</v>
      </c>
      <c r="H61" s="95">
        <f>G61*(1-(Скидка!F3/100))</f>
        <v>90000</v>
      </c>
    </row>
    <row r="62" spans="1:10" ht="26.5" customHeight="1" thickBot="1" x14ac:dyDescent="0.4">
      <c r="A62" s="437" t="s">
        <v>562</v>
      </c>
      <c r="B62" s="438"/>
      <c r="C62" s="438"/>
      <c r="D62" s="438"/>
      <c r="E62" s="438"/>
      <c r="F62" s="438"/>
      <c r="G62" s="438"/>
      <c r="H62" s="439"/>
    </row>
    <row r="63" spans="1:10" ht="51.65" customHeight="1" thickBot="1" x14ac:dyDescent="0.4">
      <c r="A63" s="244" t="s">
        <v>564</v>
      </c>
      <c r="B63" s="440" t="s">
        <v>563</v>
      </c>
      <c r="C63" s="441"/>
      <c r="D63" s="441"/>
      <c r="E63" s="441"/>
      <c r="F63" s="442"/>
      <c r="G63" s="73">
        <v>9900</v>
      </c>
      <c r="H63" s="174">
        <f>G63*(1-(Скидка!F3/100))</f>
        <v>9900</v>
      </c>
      <c r="J63" s="264"/>
    </row>
    <row r="64" spans="1:10" ht="34" customHeight="1" thickBot="1" x14ac:dyDescent="0.4">
      <c r="A64" s="461" t="s">
        <v>639</v>
      </c>
      <c r="B64" s="462"/>
      <c r="C64" s="462"/>
      <c r="D64" s="462"/>
      <c r="E64" s="462"/>
      <c r="F64" s="462"/>
      <c r="G64" s="462"/>
      <c r="H64" s="463"/>
    </row>
    <row r="65" spans="1:10" ht="34" customHeight="1" x14ac:dyDescent="0.35">
      <c r="A65" s="110" t="s">
        <v>635</v>
      </c>
      <c r="B65" s="443" t="s">
        <v>502</v>
      </c>
      <c r="C65" s="443"/>
      <c r="D65" s="443"/>
      <c r="E65" s="443"/>
      <c r="F65" s="443"/>
      <c r="G65" s="111">
        <v>3700</v>
      </c>
      <c r="H65" s="74">
        <f>G65*(1-(Скидка!F3/100))</f>
        <v>3700</v>
      </c>
      <c r="J65" s="264"/>
    </row>
    <row r="66" spans="1:10" ht="36" customHeight="1" x14ac:dyDescent="0.35">
      <c r="A66" s="110" t="s">
        <v>69</v>
      </c>
      <c r="B66" s="443" t="s">
        <v>243</v>
      </c>
      <c r="C66" s="443"/>
      <c r="D66" s="443"/>
      <c r="E66" s="443"/>
      <c r="F66" s="443"/>
      <c r="G66" s="111">
        <v>5000</v>
      </c>
      <c r="H66" s="74">
        <f>G66*(1-(Скидка!F3/100))</f>
        <v>5000</v>
      </c>
      <c r="J66" s="264"/>
    </row>
    <row r="67" spans="1:10" ht="39.65" customHeight="1" x14ac:dyDescent="0.35">
      <c r="A67" s="112" t="s">
        <v>72</v>
      </c>
      <c r="B67" s="444" t="s">
        <v>244</v>
      </c>
      <c r="C67" s="444"/>
      <c r="D67" s="444"/>
      <c r="E67" s="444"/>
      <c r="F67" s="444"/>
      <c r="G67" s="52">
        <v>7300</v>
      </c>
      <c r="H67" s="93">
        <f>G67*(1-(Скидка!F3/100))</f>
        <v>7300</v>
      </c>
      <c r="J67" s="264"/>
    </row>
    <row r="68" spans="1:10" ht="36.65" customHeight="1" x14ac:dyDescent="0.35">
      <c r="A68" s="112" t="s">
        <v>74</v>
      </c>
      <c r="B68" s="444" t="s">
        <v>245</v>
      </c>
      <c r="C68" s="444"/>
      <c r="D68" s="444"/>
      <c r="E68" s="444"/>
      <c r="F68" s="444"/>
      <c r="G68" s="52">
        <v>9400</v>
      </c>
      <c r="H68" s="93">
        <f>G68*(1-(Скидка!F3/100))</f>
        <v>9400</v>
      </c>
      <c r="J68" s="264"/>
    </row>
    <row r="69" spans="1:10" ht="52.5" customHeight="1" x14ac:dyDescent="0.35">
      <c r="A69" s="165" t="s">
        <v>636</v>
      </c>
      <c r="B69" s="444" t="s">
        <v>401</v>
      </c>
      <c r="C69" s="444"/>
      <c r="D69" s="444"/>
      <c r="E69" s="444"/>
      <c r="F69" s="444"/>
      <c r="G69" s="107">
        <v>7800</v>
      </c>
      <c r="H69" s="93">
        <f>G69*(1-(Скидка!F3/100))</f>
        <v>7800</v>
      </c>
      <c r="J69" s="264"/>
    </row>
    <row r="70" spans="1:10" ht="52.5" customHeight="1" x14ac:dyDescent="0.35">
      <c r="A70" s="110" t="s">
        <v>640</v>
      </c>
      <c r="B70" s="443" t="s">
        <v>643</v>
      </c>
      <c r="C70" s="443"/>
      <c r="D70" s="443"/>
      <c r="E70" s="443"/>
      <c r="F70" s="443"/>
      <c r="G70" s="111">
        <v>5700</v>
      </c>
      <c r="H70" s="74">
        <f>G70*(1-(Скидка!F3/100))</f>
        <v>5700</v>
      </c>
      <c r="J70" s="264"/>
    </row>
    <row r="71" spans="1:10" ht="52.5" customHeight="1" x14ac:dyDescent="0.35">
      <c r="A71" s="110" t="s">
        <v>641</v>
      </c>
      <c r="B71" s="443" t="s">
        <v>644</v>
      </c>
      <c r="C71" s="443"/>
      <c r="D71" s="443"/>
      <c r="E71" s="443"/>
      <c r="F71" s="443"/>
      <c r="G71" s="111">
        <v>8900</v>
      </c>
      <c r="H71" s="74">
        <f>G71*(1-(Скидка!F3/100))</f>
        <v>8900</v>
      </c>
      <c r="J71" s="264"/>
    </row>
    <row r="72" spans="1:10" ht="52.5" customHeight="1" x14ac:dyDescent="0.35">
      <c r="A72" s="110" t="s">
        <v>642</v>
      </c>
      <c r="B72" s="443" t="s">
        <v>645</v>
      </c>
      <c r="C72" s="443"/>
      <c r="D72" s="443"/>
      <c r="E72" s="443"/>
      <c r="F72" s="443"/>
      <c r="G72" s="111">
        <v>10500</v>
      </c>
      <c r="H72" s="74">
        <f>G72*(1-(Скидка!F3/100))</f>
        <v>10500</v>
      </c>
      <c r="J72" s="264"/>
    </row>
    <row r="73" spans="1:10" ht="52.5" customHeight="1" x14ac:dyDescent="0.35">
      <c r="A73" s="110" t="s">
        <v>854</v>
      </c>
      <c r="B73" s="443" t="s">
        <v>785</v>
      </c>
      <c r="C73" s="443"/>
      <c r="D73" s="443"/>
      <c r="E73" s="443"/>
      <c r="F73" s="443"/>
      <c r="G73" s="105">
        <v>16600</v>
      </c>
      <c r="H73" s="74">
        <f>G73*(1-(Скидка!F3/100))</f>
        <v>16600</v>
      </c>
      <c r="J73" s="264"/>
    </row>
    <row r="74" spans="1:10" ht="52.5" customHeight="1" thickBot="1" x14ac:dyDescent="0.4">
      <c r="A74" s="248" t="s">
        <v>855</v>
      </c>
      <c r="B74" s="467" t="s">
        <v>786</v>
      </c>
      <c r="C74" s="467"/>
      <c r="D74" s="467"/>
      <c r="E74" s="467"/>
      <c r="F74" s="467"/>
      <c r="G74" s="249">
        <v>19900</v>
      </c>
      <c r="H74" s="174">
        <f>G74*(1-(Скидка!F3/100))</f>
        <v>19900</v>
      </c>
      <c r="J74" s="264"/>
    </row>
    <row r="75" spans="1:10" ht="30" customHeight="1" thickBot="1" x14ac:dyDescent="0.4">
      <c r="A75" s="461" t="s">
        <v>827</v>
      </c>
      <c r="B75" s="462"/>
      <c r="C75" s="462"/>
      <c r="D75" s="462"/>
      <c r="E75" s="462"/>
      <c r="F75" s="462"/>
      <c r="G75" s="462"/>
      <c r="H75" s="463"/>
    </row>
    <row r="76" spans="1:10" ht="52.5" customHeight="1" x14ac:dyDescent="0.35">
      <c r="A76" s="250" t="s">
        <v>828</v>
      </c>
      <c r="B76" s="472" t="s">
        <v>938</v>
      </c>
      <c r="C76" s="473"/>
      <c r="D76" s="473"/>
      <c r="E76" s="473"/>
      <c r="F76" s="474"/>
      <c r="G76" s="111">
        <v>15500</v>
      </c>
      <c r="H76" s="90">
        <f>G76*(1-(Скидка!F3/100))</f>
        <v>15500</v>
      </c>
      <c r="J76" s="264"/>
    </row>
    <row r="77" spans="1:10" ht="52.5" customHeight="1" x14ac:dyDescent="0.35">
      <c r="A77" s="251" t="s">
        <v>829</v>
      </c>
      <c r="B77" s="472" t="s">
        <v>937</v>
      </c>
      <c r="C77" s="473"/>
      <c r="D77" s="473"/>
      <c r="E77" s="473"/>
      <c r="F77" s="474"/>
      <c r="G77" s="105">
        <v>14500</v>
      </c>
      <c r="H77" s="92">
        <f>G77*(1-(Скидка!F3/100))</f>
        <v>14500</v>
      </c>
      <c r="J77" s="264"/>
    </row>
    <row r="78" spans="1:10" ht="52.5" customHeight="1" x14ac:dyDescent="0.35">
      <c r="A78" s="250" t="s">
        <v>831</v>
      </c>
      <c r="B78" s="472" t="s">
        <v>936</v>
      </c>
      <c r="C78" s="473"/>
      <c r="D78" s="473"/>
      <c r="E78" s="473"/>
      <c r="F78" s="474"/>
      <c r="G78" s="105">
        <v>18900</v>
      </c>
      <c r="H78" s="92">
        <f>G78*(1-(Скидка!F3/100))</f>
        <v>18900</v>
      </c>
      <c r="J78" s="264"/>
    </row>
    <row r="79" spans="1:10" ht="52.5" customHeight="1" x14ac:dyDescent="0.35">
      <c r="A79" s="251" t="s">
        <v>830</v>
      </c>
      <c r="B79" s="472" t="s">
        <v>936</v>
      </c>
      <c r="C79" s="473"/>
      <c r="D79" s="473"/>
      <c r="E79" s="473"/>
      <c r="F79" s="474"/>
      <c r="G79" s="105">
        <v>17700</v>
      </c>
      <c r="H79" s="92">
        <f>G79*(1-(Скидка!F3/100))</f>
        <v>17700</v>
      </c>
      <c r="J79" s="264"/>
    </row>
    <row r="80" spans="1:10" ht="52.5" customHeight="1" x14ac:dyDescent="0.35">
      <c r="A80" s="250" t="s">
        <v>833</v>
      </c>
      <c r="B80" s="472" t="s">
        <v>936</v>
      </c>
      <c r="C80" s="473"/>
      <c r="D80" s="473"/>
      <c r="E80" s="473"/>
      <c r="F80" s="474"/>
      <c r="G80" s="105">
        <v>28200</v>
      </c>
      <c r="H80" s="92">
        <f>G80*(1-(Скидка!F3/100))</f>
        <v>28200</v>
      </c>
      <c r="J80" s="264"/>
    </row>
    <row r="81" spans="1:10" ht="52.5" customHeight="1" x14ac:dyDescent="0.35">
      <c r="A81" s="251" t="s">
        <v>832</v>
      </c>
      <c r="B81" s="472" t="s">
        <v>936</v>
      </c>
      <c r="C81" s="473"/>
      <c r="D81" s="473"/>
      <c r="E81" s="473"/>
      <c r="F81" s="474"/>
      <c r="G81" s="105">
        <v>24500</v>
      </c>
      <c r="H81" s="92">
        <f>G81*(1-(Скидка!F3/100))</f>
        <v>24500</v>
      </c>
      <c r="J81" s="264"/>
    </row>
    <row r="82" spans="1:10" ht="52.5" customHeight="1" x14ac:dyDescent="0.35">
      <c r="A82" s="251" t="s">
        <v>921</v>
      </c>
      <c r="B82" s="472" t="s">
        <v>939</v>
      </c>
      <c r="C82" s="473"/>
      <c r="D82" s="473"/>
      <c r="E82" s="473"/>
      <c r="F82" s="474"/>
      <c r="G82" s="105">
        <v>18900</v>
      </c>
      <c r="H82" s="92">
        <f>G82*(1-(Скидка!F3/100))</f>
        <v>18900</v>
      </c>
      <c r="J82" s="264"/>
    </row>
    <row r="83" spans="1:10" ht="52.5" customHeight="1" x14ac:dyDescent="0.35">
      <c r="A83" s="251" t="s">
        <v>922</v>
      </c>
      <c r="B83" s="472" t="s">
        <v>935</v>
      </c>
      <c r="C83" s="473"/>
      <c r="D83" s="473"/>
      <c r="E83" s="473"/>
      <c r="F83" s="474"/>
      <c r="G83" s="105">
        <v>22400</v>
      </c>
      <c r="H83" s="92">
        <f>G83*(1-(Скидка!F3/100))</f>
        <v>22400</v>
      </c>
      <c r="J83" s="264"/>
    </row>
    <row r="84" spans="1:10" ht="52.5" customHeight="1" x14ac:dyDescent="0.35">
      <c r="A84" s="251" t="s">
        <v>923</v>
      </c>
      <c r="B84" s="472" t="s">
        <v>934</v>
      </c>
      <c r="C84" s="473"/>
      <c r="D84" s="473"/>
      <c r="E84" s="473"/>
      <c r="F84" s="474"/>
      <c r="G84" s="105">
        <v>31900</v>
      </c>
      <c r="H84" s="92">
        <f>G84*(1-(Скидка!F3/100))</f>
        <v>31900</v>
      </c>
      <c r="J84" s="264"/>
    </row>
    <row r="85" spans="1:10" ht="52.5" customHeight="1" x14ac:dyDescent="0.35">
      <c r="A85" s="251" t="s">
        <v>931</v>
      </c>
      <c r="B85" s="472" t="s">
        <v>933</v>
      </c>
      <c r="C85" s="473"/>
      <c r="D85" s="473"/>
      <c r="E85" s="473"/>
      <c r="F85" s="474"/>
      <c r="G85" s="105">
        <v>14200</v>
      </c>
      <c r="H85" s="92">
        <f>G85*(1-(Скидка!F3/100))</f>
        <v>14200</v>
      </c>
      <c r="J85" s="264"/>
    </row>
    <row r="86" spans="1:10" ht="52.5" customHeight="1" x14ac:dyDescent="0.35">
      <c r="A86" s="251" t="s">
        <v>932</v>
      </c>
      <c r="B86" s="472" t="s">
        <v>940</v>
      </c>
      <c r="C86" s="473"/>
      <c r="D86" s="473"/>
      <c r="E86" s="473"/>
      <c r="F86" s="474"/>
      <c r="G86" s="105">
        <v>16900</v>
      </c>
      <c r="H86" s="92">
        <f>G86*(1-(Скидка!F3/100))</f>
        <v>16900</v>
      </c>
      <c r="J86" s="264"/>
    </row>
    <row r="87" spans="1:10" ht="17.149999999999999" customHeight="1" thickBot="1" x14ac:dyDescent="0.4">
      <c r="A87" s="457" t="s">
        <v>78</v>
      </c>
      <c r="B87" s="458"/>
      <c r="C87" s="458"/>
      <c r="D87" s="458"/>
      <c r="E87" s="458"/>
      <c r="F87" s="458"/>
      <c r="G87" s="458"/>
      <c r="H87" s="459"/>
    </row>
    <row r="88" spans="1:10" ht="15" thickBot="1" x14ac:dyDescent="0.4">
      <c r="A88" s="63" t="s">
        <v>234</v>
      </c>
      <c r="B88" s="464" t="s">
        <v>235</v>
      </c>
      <c r="C88" s="465"/>
      <c r="D88" s="465"/>
      <c r="E88" s="465"/>
      <c r="F88" s="466"/>
      <c r="G88" s="64">
        <v>150</v>
      </c>
      <c r="H88" s="74">
        <f>G88*(1-(Скидка!F3/100))</f>
        <v>150</v>
      </c>
      <c r="J88" s="264"/>
    </row>
    <row r="89" spans="1:10" ht="33" customHeight="1" thickBot="1" x14ac:dyDescent="0.4">
      <c r="A89" s="434" t="s">
        <v>230</v>
      </c>
      <c r="B89" s="435"/>
      <c r="C89" s="435"/>
      <c r="D89" s="435"/>
      <c r="E89" s="435"/>
      <c r="F89" s="435"/>
      <c r="G89" s="435"/>
      <c r="H89" s="436"/>
    </row>
    <row r="90" spans="1:10" ht="24" hidden="1" customHeight="1" x14ac:dyDescent="0.35">
      <c r="A90" s="113" t="s">
        <v>349</v>
      </c>
      <c r="B90" s="114" t="s">
        <v>348</v>
      </c>
      <c r="C90" s="330" t="s">
        <v>358</v>
      </c>
      <c r="D90" s="330"/>
      <c r="E90" s="330"/>
      <c r="F90" s="330"/>
      <c r="G90" s="64">
        <f>1525*Скидка!B18*(1+Скидка!B21/100)*(1+Лист1!B129/100)*(1+Лист1!C129/100)*(1+Лист1!D129/100)*(1+Лист1!E129/100)</f>
        <v>1830</v>
      </c>
      <c r="H90" s="74">
        <f>G90*(1-(Скидка!F3/100))</f>
        <v>1830</v>
      </c>
    </row>
    <row r="91" spans="1:10" x14ac:dyDescent="0.35">
      <c r="A91" s="78" t="s">
        <v>495</v>
      </c>
      <c r="B91" s="155">
        <v>3</v>
      </c>
      <c r="C91" s="416" t="s">
        <v>496</v>
      </c>
      <c r="D91" s="416"/>
      <c r="E91" s="416"/>
      <c r="F91" s="416"/>
      <c r="G91" s="108">
        <v>7300</v>
      </c>
      <c r="H91" s="95">
        <f>G91*(1-(Скидка!F3/100))</f>
        <v>7300</v>
      </c>
      <c r="J91" s="264"/>
    </row>
    <row r="92" spans="1:10" x14ac:dyDescent="0.35">
      <c r="A92" s="78" t="s">
        <v>246</v>
      </c>
      <c r="B92" s="136">
        <v>3</v>
      </c>
      <c r="C92" s="416" t="s">
        <v>359</v>
      </c>
      <c r="D92" s="416"/>
      <c r="E92" s="416"/>
      <c r="F92" s="416"/>
      <c r="G92" s="108">
        <v>5400</v>
      </c>
      <c r="H92" s="95">
        <f>G92*(1-(Скидка!F3/100))</f>
        <v>5400</v>
      </c>
      <c r="J92" s="264"/>
    </row>
    <row r="93" spans="1:10" x14ac:dyDescent="0.35">
      <c r="A93" s="78" t="s">
        <v>247</v>
      </c>
      <c r="B93" s="136">
        <v>4</v>
      </c>
      <c r="C93" s="416" t="s">
        <v>360</v>
      </c>
      <c r="D93" s="416"/>
      <c r="E93" s="416"/>
      <c r="F93" s="416"/>
      <c r="G93" s="108">
        <v>5700</v>
      </c>
      <c r="H93" s="95">
        <f>G93*(1-(Скидка!F3/100))</f>
        <v>5700</v>
      </c>
      <c r="J93" s="264"/>
    </row>
    <row r="94" spans="1:10" ht="15" thickBot="1" x14ac:dyDescent="0.4">
      <c r="A94" s="78" t="s">
        <v>248</v>
      </c>
      <c r="B94" s="136">
        <v>5</v>
      </c>
      <c r="C94" s="416" t="s">
        <v>361</v>
      </c>
      <c r="D94" s="416"/>
      <c r="E94" s="416"/>
      <c r="F94" s="416"/>
      <c r="G94" s="108">
        <v>5900</v>
      </c>
      <c r="H94" s="95">
        <f>G94*(1-(Скидка!F3/100))</f>
        <v>5900</v>
      </c>
      <c r="J94" s="264"/>
    </row>
    <row r="95" spans="1:10" ht="22" customHeight="1" thickBot="1" x14ac:dyDescent="0.4">
      <c r="A95" s="434" t="s">
        <v>731</v>
      </c>
      <c r="B95" s="435"/>
      <c r="C95" s="435"/>
      <c r="D95" s="435"/>
      <c r="E95" s="435"/>
      <c r="F95" s="435"/>
      <c r="G95" s="435"/>
      <c r="H95" s="436"/>
    </row>
    <row r="96" spans="1:10" ht="22" customHeight="1" x14ac:dyDescent="0.35">
      <c r="A96" s="63" t="s">
        <v>787</v>
      </c>
      <c r="B96" s="115">
        <v>2</v>
      </c>
      <c r="C96" s="416" t="s">
        <v>788</v>
      </c>
      <c r="D96" s="416"/>
      <c r="E96" s="416"/>
      <c r="F96" s="416"/>
      <c r="G96" s="106">
        <v>1200</v>
      </c>
      <c r="H96" s="74">
        <f>G96*(1-(Скидка!F3/100))</f>
        <v>1200</v>
      </c>
      <c r="J96" s="264"/>
    </row>
    <row r="97" spans="1:10" ht="25" customHeight="1" x14ac:dyDescent="0.35">
      <c r="A97" s="63" t="s">
        <v>680</v>
      </c>
      <c r="B97" s="115">
        <v>3</v>
      </c>
      <c r="C97" s="416" t="s">
        <v>665</v>
      </c>
      <c r="D97" s="416"/>
      <c r="E97" s="416"/>
      <c r="F97" s="416"/>
      <c r="G97" s="106">
        <v>1300</v>
      </c>
      <c r="H97" s="74">
        <f>G97*(1-(Скидка!F3/100))</f>
        <v>1300</v>
      </c>
      <c r="J97" s="264"/>
    </row>
    <row r="98" spans="1:10" ht="22" customHeight="1" x14ac:dyDescent="0.35">
      <c r="A98" s="63" t="s">
        <v>310</v>
      </c>
      <c r="B98" s="115">
        <v>4</v>
      </c>
      <c r="C98" s="416" t="s">
        <v>362</v>
      </c>
      <c r="D98" s="416"/>
      <c r="E98" s="416"/>
      <c r="F98" s="416"/>
      <c r="G98" s="106">
        <v>1450</v>
      </c>
      <c r="H98" s="74">
        <f>G98*(1-(Скидка!F3/100))</f>
        <v>1450</v>
      </c>
      <c r="J98" s="264"/>
    </row>
    <row r="99" spans="1:10" ht="26.5" customHeight="1" x14ac:dyDescent="0.35">
      <c r="A99" s="63" t="s">
        <v>681</v>
      </c>
      <c r="B99" s="115">
        <v>5</v>
      </c>
      <c r="C99" s="416" t="s">
        <v>666</v>
      </c>
      <c r="D99" s="416"/>
      <c r="E99" s="416"/>
      <c r="F99" s="416"/>
      <c r="G99" s="106">
        <v>1600</v>
      </c>
      <c r="H99" s="74">
        <f>G99*(1-(Скидка!F3/100))</f>
        <v>1600</v>
      </c>
      <c r="J99" s="264"/>
    </row>
    <row r="100" spans="1:10" ht="25" customHeight="1" thickBot="1" x14ac:dyDescent="0.4">
      <c r="A100" s="65" t="s">
        <v>311</v>
      </c>
      <c r="B100" s="211">
        <v>6</v>
      </c>
      <c r="C100" s="352" t="s">
        <v>363</v>
      </c>
      <c r="D100" s="352"/>
      <c r="E100" s="352"/>
      <c r="F100" s="352"/>
      <c r="G100" s="107">
        <v>1750</v>
      </c>
      <c r="H100" s="93">
        <f>G100*(1-(Скидка!F3/100))</f>
        <v>1750</v>
      </c>
      <c r="J100" s="264"/>
    </row>
    <row r="101" spans="1:10" ht="22" customHeight="1" thickBot="1" x14ac:dyDescent="0.4">
      <c r="A101" s="434" t="s">
        <v>732</v>
      </c>
      <c r="B101" s="435"/>
      <c r="C101" s="435"/>
      <c r="D101" s="435"/>
      <c r="E101" s="435"/>
      <c r="F101" s="435"/>
      <c r="G101" s="435"/>
      <c r="H101" s="436"/>
    </row>
    <row r="102" spans="1:10" ht="22.75" customHeight="1" x14ac:dyDescent="0.35">
      <c r="A102" s="65" t="s">
        <v>312</v>
      </c>
      <c r="B102" s="116">
        <v>3</v>
      </c>
      <c r="C102" s="431" t="s">
        <v>364</v>
      </c>
      <c r="D102" s="432"/>
      <c r="E102" s="432"/>
      <c r="F102" s="433"/>
      <c r="G102" s="107">
        <v>1750</v>
      </c>
      <c r="H102" s="74">
        <f>G102*(1-(Скидка!F3/100))</f>
        <v>1750</v>
      </c>
      <c r="J102" s="264"/>
    </row>
    <row r="103" spans="1:10" ht="22.75" customHeight="1" x14ac:dyDescent="0.35">
      <c r="A103" s="65" t="s">
        <v>565</v>
      </c>
      <c r="B103" s="116">
        <v>4.5</v>
      </c>
      <c r="C103" s="431" t="s">
        <v>566</v>
      </c>
      <c r="D103" s="432"/>
      <c r="E103" s="432"/>
      <c r="F103" s="433"/>
      <c r="G103" s="107">
        <v>1900</v>
      </c>
      <c r="H103" s="74">
        <f>G103*(1-(Скидка!F3/100))</f>
        <v>1900</v>
      </c>
      <c r="J103" s="264"/>
    </row>
    <row r="104" spans="1:10" ht="22.75" customHeight="1" x14ac:dyDescent="0.35">
      <c r="A104" s="65" t="s">
        <v>313</v>
      </c>
      <c r="B104" s="116">
        <v>6</v>
      </c>
      <c r="C104" s="431" t="s">
        <v>365</v>
      </c>
      <c r="D104" s="432"/>
      <c r="E104" s="432"/>
      <c r="F104" s="433"/>
      <c r="G104" s="107">
        <v>2000</v>
      </c>
      <c r="H104" s="74">
        <f>G104*(1-(Скидка!F3/100))</f>
        <v>2000</v>
      </c>
      <c r="J104" s="264"/>
    </row>
    <row r="105" spans="1:10" ht="22.75" customHeight="1" x14ac:dyDescent="0.35">
      <c r="A105" s="65" t="s">
        <v>339</v>
      </c>
      <c r="B105" s="116">
        <v>7.5</v>
      </c>
      <c r="C105" s="431" t="s">
        <v>366</v>
      </c>
      <c r="D105" s="432"/>
      <c r="E105" s="432"/>
      <c r="F105" s="433"/>
      <c r="G105" s="107">
        <v>2150</v>
      </c>
      <c r="H105" s="74">
        <f>G105*(1-(Скидка!F3/100))</f>
        <v>2150</v>
      </c>
      <c r="J105" s="264"/>
    </row>
    <row r="106" spans="1:10" ht="22.75" customHeight="1" x14ac:dyDescent="0.35">
      <c r="A106" s="65" t="s">
        <v>314</v>
      </c>
      <c r="B106" s="117">
        <v>9</v>
      </c>
      <c r="C106" s="352" t="s">
        <v>367</v>
      </c>
      <c r="D106" s="352"/>
      <c r="E106" s="352"/>
      <c r="F106" s="352"/>
      <c r="G106" s="107">
        <v>2250</v>
      </c>
      <c r="H106" s="74">
        <f>G106*(1-(Скидка!F3/100))</f>
        <v>2250</v>
      </c>
      <c r="J106" s="264"/>
    </row>
    <row r="107" spans="1:10" ht="22.75" customHeight="1" x14ac:dyDescent="0.35">
      <c r="A107" s="65" t="s">
        <v>350</v>
      </c>
      <c r="B107" s="117">
        <v>12</v>
      </c>
      <c r="C107" s="352" t="s">
        <v>368</v>
      </c>
      <c r="D107" s="352"/>
      <c r="E107" s="352"/>
      <c r="F107" s="352"/>
      <c r="G107" s="107">
        <v>2700</v>
      </c>
      <c r="H107" s="74">
        <f>G107*(1-(Скидка!F3/100))</f>
        <v>2700</v>
      </c>
      <c r="J107" s="264"/>
    </row>
    <row r="108" spans="1:10" ht="22" customHeight="1" x14ac:dyDescent="0.35">
      <c r="A108" s="65" t="s">
        <v>315</v>
      </c>
      <c r="B108" s="116">
        <v>3</v>
      </c>
      <c r="C108" s="431" t="s">
        <v>351</v>
      </c>
      <c r="D108" s="432"/>
      <c r="E108" s="432"/>
      <c r="F108" s="433"/>
      <c r="G108" s="107">
        <v>3900</v>
      </c>
      <c r="H108" s="93">
        <f>G108*(1-(Скидка!F3/100))</f>
        <v>3900</v>
      </c>
      <c r="J108" s="264"/>
    </row>
    <row r="109" spans="1:10" ht="22" customHeight="1" x14ac:dyDescent="0.35">
      <c r="A109" s="65" t="s">
        <v>316</v>
      </c>
      <c r="B109" s="116">
        <v>6</v>
      </c>
      <c r="C109" s="431" t="s">
        <v>352</v>
      </c>
      <c r="D109" s="432"/>
      <c r="E109" s="432"/>
      <c r="F109" s="433"/>
      <c r="G109" s="107">
        <v>4100</v>
      </c>
      <c r="H109" s="93">
        <f>G109*(1-(Скидка!F3/100))</f>
        <v>4100</v>
      </c>
      <c r="J109" s="264"/>
    </row>
    <row r="110" spans="1:10" ht="22" customHeight="1" x14ac:dyDescent="0.35">
      <c r="A110" s="131" t="s">
        <v>340</v>
      </c>
      <c r="B110" s="116">
        <v>7.5</v>
      </c>
      <c r="C110" s="431" t="s">
        <v>352</v>
      </c>
      <c r="D110" s="432"/>
      <c r="E110" s="432"/>
      <c r="F110" s="433"/>
      <c r="G110" s="107">
        <v>4500</v>
      </c>
      <c r="H110" s="93">
        <f>G110*(1-(Скидка!F3/100))</f>
        <v>4500</v>
      </c>
      <c r="J110" s="264"/>
    </row>
    <row r="111" spans="1:10" ht="22" customHeight="1" x14ac:dyDescent="0.35">
      <c r="A111" s="65" t="s">
        <v>317</v>
      </c>
      <c r="B111" s="117">
        <v>9</v>
      </c>
      <c r="C111" s="352" t="s">
        <v>353</v>
      </c>
      <c r="D111" s="352"/>
      <c r="E111" s="352"/>
      <c r="F111" s="352"/>
      <c r="G111" s="107">
        <v>4650</v>
      </c>
      <c r="H111" s="93">
        <f>G111*(1-(Скидка!F3/100))</f>
        <v>4650</v>
      </c>
      <c r="J111" s="264"/>
    </row>
    <row r="112" spans="1:10" ht="15" thickBot="1" x14ac:dyDescent="0.4">
      <c r="A112" s="65" t="s">
        <v>355</v>
      </c>
      <c r="B112" s="122">
        <v>12</v>
      </c>
      <c r="C112" s="352" t="s">
        <v>354</v>
      </c>
      <c r="D112" s="352"/>
      <c r="E112" s="352"/>
      <c r="F112" s="352"/>
      <c r="G112" s="107">
        <v>5600</v>
      </c>
      <c r="H112" s="93">
        <f>G112*(1-(Скидка!F3/100))</f>
        <v>5600</v>
      </c>
      <c r="J112" s="264"/>
    </row>
    <row r="113" spans="1:10" ht="22" customHeight="1" thickBot="1" x14ac:dyDescent="0.4">
      <c r="A113" s="434" t="s">
        <v>733</v>
      </c>
      <c r="B113" s="435"/>
      <c r="C113" s="435"/>
      <c r="D113" s="435"/>
      <c r="E113" s="435"/>
      <c r="F113" s="435"/>
      <c r="G113" s="435"/>
      <c r="H113" s="436"/>
    </row>
    <row r="114" spans="1:10" ht="25" customHeight="1" x14ac:dyDescent="0.35">
      <c r="A114" s="63" t="s">
        <v>318</v>
      </c>
      <c r="B114" s="115">
        <v>3</v>
      </c>
      <c r="C114" s="431" t="s">
        <v>369</v>
      </c>
      <c r="D114" s="432"/>
      <c r="E114" s="432"/>
      <c r="F114" s="433"/>
      <c r="G114" s="107">
        <v>1750</v>
      </c>
      <c r="H114" s="93">
        <f>G114*(1-(Скидка!F3/100))</f>
        <v>1750</v>
      </c>
      <c r="J114" s="264"/>
    </row>
    <row r="115" spans="1:10" ht="25" customHeight="1" x14ac:dyDescent="0.35">
      <c r="A115" s="65" t="s">
        <v>319</v>
      </c>
      <c r="B115" s="116">
        <v>6</v>
      </c>
      <c r="C115" s="431" t="s">
        <v>370</v>
      </c>
      <c r="D115" s="432"/>
      <c r="E115" s="432"/>
      <c r="F115" s="433"/>
      <c r="G115" s="107">
        <v>2000</v>
      </c>
      <c r="H115" s="93">
        <f>G115*(1-(Скидка!F3/100))</f>
        <v>2000</v>
      </c>
      <c r="J115" s="264"/>
    </row>
    <row r="116" spans="1:10" ht="25" customHeight="1" x14ac:dyDescent="0.35">
      <c r="A116" s="65" t="s">
        <v>320</v>
      </c>
      <c r="B116" s="116">
        <v>9</v>
      </c>
      <c r="C116" s="352" t="s">
        <v>371</v>
      </c>
      <c r="D116" s="352"/>
      <c r="E116" s="352"/>
      <c r="F116" s="352"/>
      <c r="G116" s="107">
        <v>2250</v>
      </c>
      <c r="H116" s="93">
        <f>G116*(1-(Скидка!F3/100))</f>
        <v>2250</v>
      </c>
      <c r="J116" s="264"/>
    </row>
    <row r="117" spans="1:10" ht="25" customHeight="1" x14ac:dyDescent="0.35">
      <c r="A117" s="65" t="s">
        <v>321</v>
      </c>
      <c r="B117" s="117">
        <v>12</v>
      </c>
      <c r="C117" s="328" t="s">
        <v>372</v>
      </c>
      <c r="D117" s="328"/>
      <c r="E117" s="328"/>
      <c r="F117" s="328"/>
      <c r="G117" s="107">
        <v>2650</v>
      </c>
      <c r="H117" s="93">
        <f>G117*(1-(Скидка!F3/100))</f>
        <v>2650</v>
      </c>
      <c r="J117" s="264"/>
    </row>
    <row r="118" spans="1:10" ht="25" customHeight="1" x14ac:dyDescent="0.35">
      <c r="A118" s="65" t="s">
        <v>322</v>
      </c>
      <c r="B118" s="116">
        <v>6</v>
      </c>
      <c r="C118" s="349" t="s">
        <v>357</v>
      </c>
      <c r="D118" s="350"/>
      <c r="E118" s="350"/>
      <c r="F118" s="351"/>
      <c r="G118" s="107">
        <v>4100</v>
      </c>
      <c r="H118" s="93">
        <f>G118*(1-(Скидка!F3/100))</f>
        <v>4100</v>
      </c>
      <c r="J118" s="264"/>
    </row>
    <row r="119" spans="1:10" ht="25" customHeight="1" x14ac:dyDescent="0.35">
      <c r="A119" s="65" t="s">
        <v>323</v>
      </c>
      <c r="B119" s="116">
        <v>9</v>
      </c>
      <c r="C119" s="328" t="s">
        <v>356</v>
      </c>
      <c r="D119" s="328"/>
      <c r="E119" s="328"/>
      <c r="F119" s="328"/>
      <c r="G119" s="107">
        <v>4600</v>
      </c>
      <c r="H119" s="93">
        <f>G119*(1-(Скидка!F3/100))</f>
        <v>4600</v>
      </c>
      <c r="J119" s="264"/>
    </row>
    <row r="120" spans="1:10" ht="25" customHeight="1" thickBot="1" x14ac:dyDescent="0.4">
      <c r="A120" s="65" t="s">
        <v>324</v>
      </c>
      <c r="B120" s="117">
        <v>12</v>
      </c>
      <c r="C120" s="328" t="s">
        <v>77</v>
      </c>
      <c r="D120" s="328"/>
      <c r="E120" s="328"/>
      <c r="F120" s="328"/>
      <c r="G120" s="107">
        <v>5500</v>
      </c>
      <c r="H120" s="93">
        <f>G120*(1-(Скидка!F3/100))</f>
        <v>5500</v>
      </c>
      <c r="J120" s="264"/>
    </row>
    <row r="121" spans="1:10" ht="28" customHeight="1" thickBot="1" x14ac:dyDescent="0.4">
      <c r="A121" s="434" t="s">
        <v>231</v>
      </c>
      <c r="B121" s="435"/>
      <c r="C121" s="435"/>
      <c r="D121" s="435"/>
      <c r="E121" s="435"/>
      <c r="F121" s="435"/>
      <c r="G121" s="435"/>
      <c r="H121" s="436"/>
    </row>
    <row r="122" spans="1:10" ht="27" customHeight="1" x14ac:dyDescent="0.35">
      <c r="A122" s="65" t="s">
        <v>325</v>
      </c>
      <c r="B122" s="117">
        <v>6</v>
      </c>
      <c r="C122" s="455" t="s">
        <v>373</v>
      </c>
      <c r="D122" s="455"/>
      <c r="E122" s="455"/>
      <c r="F122" s="455"/>
      <c r="G122" s="118">
        <v>2300</v>
      </c>
      <c r="H122" s="93">
        <f>G122*(1-(Скидка!F3/100))</f>
        <v>2300</v>
      </c>
      <c r="J122" s="264"/>
    </row>
    <row r="123" spans="1:10" ht="27" customHeight="1" thickBot="1" x14ac:dyDescent="0.4">
      <c r="A123" s="119" t="s">
        <v>326</v>
      </c>
      <c r="B123" s="120">
        <v>9</v>
      </c>
      <c r="C123" s="456" t="s">
        <v>374</v>
      </c>
      <c r="D123" s="456"/>
      <c r="E123" s="456"/>
      <c r="F123" s="456"/>
      <c r="G123" s="121">
        <v>2400</v>
      </c>
      <c r="H123" s="96">
        <f>G123*(1-(Скидка!F3/100))</f>
        <v>2400</v>
      </c>
      <c r="J123" s="264"/>
    </row>
    <row r="124" spans="1:10" ht="20.5" hidden="1" customHeight="1" x14ac:dyDescent="0.35">
      <c r="A124" s="468" t="s">
        <v>375</v>
      </c>
      <c r="B124" s="469"/>
      <c r="C124" s="469"/>
      <c r="D124" s="469"/>
      <c r="E124" s="469"/>
      <c r="F124" s="469"/>
      <c r="G124" s="469"/>
      <c r="H124" s="470"/>
    </row>
    <row r="125" spans="1:10" ht="20.5" hidden="1" customHeight="1" x14ac:dyDescent="0.35">
      <c r="A125" s="131" t="s">
        <v>380</v>
      </c>
      <c r="B125" s="471" t="s">
        <v>378</v>
      </c>
      <c r="C125" s="471"/>
      <c r="D125" s="471"/>
      <c r="E125" s="471"/>
      <c r="F125" s="471"/>
      <c r="G125" s="100">
        <f>375*Скидка!B18*(1+Скидка!B21/100)*(1+Лист1!B151/100)*(1+Лист1!C151/100)*(1+Лист1!D151/100)*(1+Лист1!E151/100)</f>
        <v>450</v>
      </c>
      <c r="H125" s="92">
        <f>G125*(1-(Скидка!F3/100))</f>
        <v>450</v>
      </c>
    </row>
    <row r="126" spans="1:10" ht="24" hidden="1" customHeight="1" x14ac:dyDescent="0.35">
      <c r="A126" s="131" t="s">
        <v>567</v>
      </c>
      <c r="B126" s="471" t="s">
        <v>379</v>
      </c>
      <c r="C126" s="471"/>
      <c r="D126" s="471"/>
      <c r="E126" s="471"/>
      <c r="F126" s="471"/>
      <c r="G126" s="100">
        <f>333.33*Скидка!B18*(1+Скидка!B21/100)*(1+Лист1!B152/100)*(1+Лист1!C152/100)*(1+Лист1!D152/100)*(1+Лист1!E152/100)</f>
        <v>399.99599999999998</v>
      </c>
      <c r="H126" s="92">
        <f>G126*(1-(Скидка!F3/100))</f>
        <v>399.99599999999998</v>
      </c>
    </row>
    <row r="127" spans="1:10" ht="16" thickBot="1" x14ac:dyDescent="0.4">
      <c r="A127" s="457" t="s">
        <v>204</v>
      </c>
      <c r="B127" s="458"/>
      <c r="C127" s="458"/>
      <c r="D127" s="458"/>
      <c r="E127" s="458"/>
      <c r="F127" s="458"/>
      <c r="G127" s="458"/>
      <c r="H127" s="459"/>
    </row>
    <row r="128" spans="1:10" ht="26" x14ac:dyDescent="0.35">
      <c r="A128" s="123" t="s">
        <v>151</v>
      </c>
      <c r="B128" s="328" t="s">
        <v>146</v>
      </c>
      <c r="C128" s="328"/>
      <c r="D128" s="328"/>
      <c r="E128" s="328"/>
      <c r="F128" s="328"/>
      <c r="G128" s="52">
        <v>1850</v>
      </c>
      <c r="H128" s="93">
        <f>G128*(1-(Скидка!F3/100))</f>
        <v>1850</v>
      </c>
      <c r="J128" s="264"/>
    </row>
    <row r="129" spans="1:10" ht="26" x14ac:dyDescent="0.35">
      <c r="A129" s="123" t="s">
        <v>152</v>
      </c>
      <c r="B129" s="328" t="s">
        <v>147</v>
      </c>
      <c r="C129" s="328"/>
      <c r="D129" s="328"/>
      <c r="E129" s="328"/>
      <c r="F129" s="328"/>
      <c r="G129" s="52">
        <v>1850</v>
      </c>
      <c r="H129" s="93">
        <f>G129*(1-(Скидка!F3/100))</f>
        <v>1850</v>
      </c>
      <c r="J129" s="264"/>
    </row>
    <row r="130" spans="1:10" ht="26" x14ac:dyDescent="0.35">
      <c r="A130" s="123" t="s">
        <v>153</v>
      </c>
      <c r="B130" s="334" t="s">
        <v>148</v>
      </c>
      <c r="C130" s="334"/>
      <c r="D130" s="334"/>
      <c r="E130" s="334"/>
      <c r="F130" s="334"/>
      <c r="G130" s="52">
        <v>3100</v>
      </c>
      <c r="H130" s="93">
        <f>G130*(1-(Скидка!F3/100))</f>
        <v>3100</v>
      </c>
      <c r="J130" s="264"/>
    </row>
    <row r="131" spans="1:10" ht="38.15" customHeight="1" x14ac:dyDescent="0.35">
      <c r="A131" s="123" t="s">
        <v>85</v>
      </c>
      <c r="B131" s="334" t="s">
        <v>149</v>
      </c>
      <c r="C131" s="334"/>
      <c r="D131" s="334"/>
      <c r="E131" s="334"/>
      <c r="F131" s="334"/>
      <c r="G131" s="52">
        <v>2000</v>
      </c>
      <c r="H131" s="93">
        <f>G131*(1-(Скидка!F3/100))</f>
        <v>2000</v>
      </c>
      <c r="J131" s="264"/>
    </row>
    <row r="132" spans="1:10" x14ac:dyDescent="0.35">
      <c r="A132" s="124" t="s">
        <v>86</v>
      </c>
      <c r="B132" s="326" t="s">
        <v>91</v>
      </c>
      <c r="C132" s="326"/>
      <c r="D132" s="326"/>
      <c r="E132" s="326"/>
      <c r="F132" s="326"/>
      <c r="G132" s="52">
        <v>1400</v>
      </c>
      <c r="H132" s="93">
        <f>G132*(1-(Скидка!F3/100))</f>
        <v>1400</v>
      </c>
      <c r="J132" s="264"/>
    </row>
    <row r="133" spans="1:10" x14ac:dyDescent="0.35">
      <c r="A133" s="124" t="s">
        <v>87</v>
      </c>
      <c r="B133" s="326" t="s">
        <v>92</v>
      </c>
      <c r="C133" s="326"/>
      <c r="D133" s="326"/>
      <c r="E133" s="326"/>
      <c r="F133" s="326"/>
      <c r="G133" s="52">
        <v>1400</v>
      </c>
      <c r="H133" s="93">
        <f>G133*(1-(Скидка!F3/100))</f>
        <v>1400</v>
      </c>
      <c r="J133" s="264"/>
    </row>
    <row r="134" spans="1:10" x14ac:dyDescent="0.35">
      <c r="A134" s="124" t="s">
        <v>88</v>
      </c>
      <c r="B134" s="326" t="s">
        <v>93</v>
      </c>
      <c r="C134" s="326"/>
      <c r="D134" s="326"/>
      <c r="E134" s="326"/>
      <c r="F134" s="326"/>
      <c r="G134" s="52">
        <v>1400</v>
      </c>
      <c r="H134" s="93">
        <f>G134*(1-(Скидка!F3/100))</f>
        <v>1400</v>
      </c>
      <c r="J134" s="264"/>
    </row>
    <row r="135" spans="1:10" x14ac:dyDescent="0.35">
      <c r="A135" s="124" t="s">
        <v>89</v>
      </c>
      <c r="B135" s="326" t="s">
        <v>94</v>
      </c>
      <c r="C135" s="326"/>
      <c r="D135" s="326"/>
      <c r="E135" s="326"/>
      <c r="F135" s="326"/>
      <c r="G135" s="52">
        <v>1600</v>
      </c>
      <c r="H135" s="93">
        <f>G135*(1-(Скидка!F3/100))</f>
        <v>1600</v>
      </c>
      <c r="J135" s="264"/>
    </row>
    <row r="136" spans="1:10" ht="15" thickBot="1" x14ac:dyDescent="0.4">
      <c r="A136" s="124" t="s">
        <v>90</v>
      </c>
      <c r="B136" s="326" t="s">
        <v>95</v>
      </c>
      <c r="C136" s="326"/>
      <c r="D136" s="326"/>
      <c r="E136" s="326"/>
      <c r="F136" s="326"/>
      <c r="G136" s="52">
        <v>2400</v>
      </c>
      <c r="H136" s="93">
        <f>G136*(1-(Скидка!F3/100))</f>
        <v>2400</v>
      </c>
      <c r="J136" s="264"/>
    </row>
    <row r="137" spans="1:10" ht="38.5" customHeight="1" thickBot="1" x14ac:dyDescent="0.4">
      <c r="A137" s="437" t="s">
        <v>161</v>
      </c>
      <c r="B137" s="438"/>
      <c r="C137" s="438"/>
      <c r="D137" s="438"/>
      <c r="E137" s="438"/>
      <c r="F137" s="438"/>
      <c r="G137" s="438"/>
      <c r="H137" s="439"/>
    </row>
    <row r="138" spans="1:10" ht="42.65" customHeight="1" x14ac:dyDescent="0.35">
      <c r="A138" s="89" t="s">
        <v>162</v>
      </c>
      <c r="B138" s="97" t="s">
        <v>165</v>
      </c>
      <c r="C138" s="416" t="s">
        <v>168</v>
      </c>
      <c r="D138" s="416"/>
      <c r="E138" s="416"/>
      <c r="F138" s="416"/>
      <c r="G138" s="90">
        <f>3291.67*Скидка!B18*(1+Скидка!B21/100)*(1+Лист1!B161/100)*(1+Лист1!C161/100)*(1+Лист1!D161/100)*(1+Лист1!E161/100)</f>
        <v>3950.0039999999999</v>
      </c>
      <c r="H138" s="93">
        <f>G138*(1-(Скидка!F3/100))</f>
        <v>3950.0039999999999</v>
      </c>
      <c r="J138" s="264"/>
    </row>
    <row r="139" spans="1:10" ht="38.15" customHeight="1" x14ac:dyDescent="0.35">
      <c r="A139" s="91" t="s">
        <v>164</v>
      </c>
      <c r="B139" s="99" t="s">
        <v>166</v>
      </c>
      <c r="C139" s="416" t="s">
        <v>168</v>
      </c>
      <c r="D139" s="416"/>
      <c r="E139" s="416"/>
      <c r="F139" s="416"/>
      <c r="G139" s="92">
        <f>4416.67*Скидка!B18*(1+Скидка!B21/100)*(1+Лист1!B162/100)*(1+Лист1!C162/100)*(1+Лист1!D162/100)*(1+Лист1!E162/100)</f>
        <v>5300.0039999999999</v>
      </c>
      <c r="H139" s="93">
        <f>G139*(1-(Скидка!F3/100))</f>
        <v>5300.0039999999999</v>
      </c>
      <c r="J139" s="264"/>
    </row>
    <row r="140" spans="1:10" ht="43" customHeight="1" x14ac:dyDescent="0.35">
      <c r="A140" s="137" t="s">
        <v>163</v>
      </c>
      <c r="B140" s="132" t="s">
        <v>167</v>
      </c>
      <c r="C140" s="352" t="s">
        <v>169</v>
      </c>
      <c r="D140" s="352"/>
      <c r="E140" s="352"/>
      <c r="F140" s="352"/>
      <c r="G140" s="51">
        <f>6875*Скидка!B18*(1+Скидка!B21/100)*(1+Лист1!B163/100)*(1+Лист1!C163/100)*(1+Лист1!D163/100)*(1+Лист1!E163/100)</f>
        <v>8250</v>
      </c>
      <c r="H140" s="92">
        <f>G140*(1-(Скидка!F3/100))</f>
        <v>8250</v>
      </c>
      <c r="J140" s="264"/>
    </row>
  </sheetData>
  <sheetProtection formatCells="0" formatColumns="0" formatRows="0" insertColumns="0" insertRows="0" insertHyperlinks="0" deleteColumns="0" deleteRows="0" sort="0" autoFilter="0" pivotTables="0"/>
  <mergeCells count="114">
    <mergeCell ref="A75:H75"/>
    <mergeCell ref="B76:F76"/>
    <mergeCell ref="B77:F77"/>
    <mergeCell ref="B78:F78"/>
    <mergeCell ref="B79:F79"/>
    <mergeCell ref="B80:F80"/>
    <mergeCell ref="B81:F81"/>
    <mergeCell ref="C90:F90"/>
    <mergeCell ref="C100:F100"/>
    <mergeCell ref="C97:F97"/>
    <mergeCell ref="C99:F99"/>
    <mergeCell ref="C96:F96"/>
    <mergeCell ref="B82:F82"/>
    <mergeCell ref="B83:F83"/>
    <mergeCell ref="B84:F84"/>
    <mergeCell ref="B85:F85"/>
    <mergeCell ref="B86:F86"/>
    <mergeCell ref="C119:F119"/>
    <mergeCell ref="C138:F138"/>
    <mergeCell ref="C139:F139"/>
    <mergeCell ref="C120:F120"/>
    <mergeCell ref="A121:H121"/>
    <mergeCell ref="A124:H124"/>
    <mergeCell ref="B125:F125"/>
    <mergeCell ref="B126:F126"/>
    <mergeCell ref="B136:F136"/>
    <mergeCell ref="A137:H137"/>
    <mergeCell ref="C118:F118"/>
    <mergeCell ref="C60:F60"/>
    <mergeCell ref="C61:F61"/>
    <mergeCell ref="A64:H64"/>
    <mergeCell ref="B67:F67"/>
    <mergeCell ref="B88:F88"/>
    <mergeCell ref="B66:F66"/>
    <mergeCell ref="B65:F65"/>
    <mergeCell ref="B72:F72"/>
    <mergeCell ref="C104:F104"/>
    <mergeCell ref="C108:F108"/>
    <mergeCell ref="C106:F106"/>
    <mergeCell ref="B68:F68"/>
    <mergeCell ref="C91:F91"/>
    <mergeCell ref="C102:F102"/>
    <mergeCell ref="C94:F94"/>
    <mergeCell ref="A87:H87"/>
    <mergeCell ref="A95:H95"/>
    <mergeCell ref="B73:F73"/>
    <mergeCell ref="B74:F74"/>
    <mergeCell ref="A101:H101"/>
    <mergeCell ref="C92:F92"/>
    <mergeCell ref="C93:F93"/>
    <mergeCell ref="C103:F103"/>
    <mergeCell ref="C140:F140"/>
    <mergeCell ref="B134:F134"/>
    <mergeCell ref="C122:F122"/>
    <mergeCell ref="C123:F123"/>
    <mergeCell ref="A127:H127"/>
    <mergeCell ref="B128:F128"/>
    <mergeCell ref="B129:F129"/>
    <mergeCell ref="B130:F130"/>
    <mergeCell ref="B131:F131"/>
    <mergeCell ref="B132:F132"/>
    <mergeCell ref="B133:F133"/>
    <mergeCell ref="B135:F135"/>
    <mergeCell ref="A12:H12"/>
    <mergeCell ref="A23:H23"/>
    <mergeCell ref="A9:A10"/>
    <mergeCell ref="B9:B10"/>
    <mergeCell ref="C9:F10"/>
    <mergeCell ref="A11:H11"/>
    <mergeCell ref="C13:F13"/>
    <mergeCell ref="C14:F14"/>
    <mergeCell ref="C15:F15"/>
    <mergeCell ref="C16:F16"/>
    <mergeCell ref="C18:F18"/>
    <mergeCell ref="G9:G10"/>
    <mergeCell ref="C20:F20"/>
    <mergeCell ref="C22:F22"/>
    <mergeCell ref="A17:H17"/>
    <mergeCell ref="C21:F21"/>
    <mergeCell ref="C19:F19"/>
    <mergeCell ref="D1:H1"/>
    <mergeCell ref="D2:H2"/>
    <mergeCell ref="D3:H3"/>
    <mergeCell ref="A7:G8"/>
    <mergeCell ref="B5:E5"/>
    <mergeCell ref="H7:H8"/>
    <mergeCell ref="C116:F116"/>
    <mergeCell ref="C117:F117"/>
    <mergeCell ref="C105:F105"/>
    <mergeCell ref="C110:F110"/>
    <mergeCell ref="C107:F107"/>
    <mergeCell ref="C112:F112"/>
    <mergeCell ref="C114:F114"/>
    <mergeCell ref="C115:F115"/>
    <mergeCell ref="C109:F109"/>
    <mergeCell ref="C111:F111"/>
    <mergeCell ref="A113:H113"/>
    <mergeCell ref="A62:H62"/>
    <mergeCell ref="B63:F63"/>
    <mergeCell ref="C98:F98"/>
    <mergeCell ref="B70:F70"/>
    <mergeCell ref="B71:F71"/>
    <mergeCell ref="A89:H89"/>
    <mergeCell ref="B69:F69"/>
    <mergeCell ref="A55:H55"/>
    <mergeCell ref="A59:H59"/>
    <mergeCell ref="C33:F36"/>
    <mergeCell ref="A32:H32"/>
    <mergeCell ref="C24:F28"/>
    <mergeCell ref="C37:F43"/>
    <mergeCell ref="A44:H44"/>
    <mergeCell ref="C29:F31"/>
    <mergeCell ref="C56:F58"/>
    <mergeCell ref="C45:F54"/>
  </mergeCells>
  <hyperlinks>
    <hyperlink ref="A5" location="Оглавление!A1" display="Оглавление"/>
    <hyperlink ref="H10" location="Скидка!A1" display="Скидка!A1"/>
  </hyperlinks>
  <pageMargins left="0" right="0" top="7.874015748031496E-2" bottom="0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8BE"/>
    <pageSetUpPr fitToPage="1"/>
  </sheetPr>
  <dimension ref="A1:J103"/>
  <sheetViews>
    <sheetView showGridLines="0" showRowColHeaders="0" showRuler="0" view="pageBreakPreview" zoomScaleNormal="100" zoomScaleSheetLayoutView="100" workbookViewId="0">
      <selection activeCell="I1" sqref="I1:J1048576"/>
    </sheetView>
  </sheetViews>
  <sheetFormatPr defaultRowHeight="14.5" x14ac:dyDescent="0.35"/>
  <cols>
    <col min="1" max="1" width="19.81640625" customWidth="1"/>
    <col min="2" max="2" width="11.453125" customWidth="1"/>
    <col min="4" max="4" width="6.26953125" customWidth="1"/>
    <col min="5" max="5" width="7.26953125" customWidth="1"/>
    <col min="6" max="6" width="12.54296875" customWidth="1"/>
    <col min="7" max="7" width="18.26953125" customWidth="1"/>
    <col min="8" max="8" width="10.7265625" customWidth="1"/>
    <col min="9" max="9" width="6.7265625" customWidth="1"/>
    <col min="10" max="10" width="12.453125" bestFit="1" customWidth="1"/>
  </cols>
  <sheetData>
    <row r="1" spans="1:10" ht="21" customHeight="1" x14ac:dyDescent="0.65">
      <c r="D1" s="354" t="s">
        <v>0</v>
      </c>
      <c r="E1" s="354"/>
      <c r="F1" s="354"/>
      <c r="G1" s="354"/>
      <c r="H1" s="354"/>
      <c r="I1" s="3"/>
    </row>
    <row r="2" spans="1:10" ht="15.5" x14ac:dyDescent="0.35">
      <c r="D2" s="283" t="s">
        <v>1</v>
      </c>
      <c r="E2" s="283"/>
      <c r="F2" s="283"/>
      <c r="G2" s="283"/>
      <c r="H2" s="283"/>
      <c r="I2" s="4"/>
    </row>
    <row r="3" spans="1:10" x14ac:dyDescent="0.35">
      <c r="D3" s="284" t="s">
        <v>2</v>
      </c>
      <c r="E3" s="284"/>
      <c r="F3" s="284"/>
      <c r="G3" s="284"/>
      <c r="H3" s="284"/>
      <c r="I3" s="1"/>
    </row>
    <row r="4" spans="1:10" ht="6.75" customHeight="1" x14ac:dyDescent="0.35"/>
    <row r="5" spans="1:10" ht="15.5" x14ac:dyDescent="0.35">
      <c r="A5" s="43" t="s">
        <v>238</v>
      </c>
      <c r="B5" s="294" t="s">
        <v>193</v>
      </c>
      <c r="C5" s="294"/>
      <c r="D5" s="294"/>
      <c r="E5" s="294"/>
      <c r="F5" s="44">
        <f>Скидка!B15</f>
        <v>45694</v>
      </c>
      <c r="G5" s="84"/>
      <c r="H5" s="85"/>
      <c r="I5" s="9"/>
    </row>
    <row r="6" spans="1:10" ht="3.75" customHeight="1" x14ac:dyDescent="0.35">
      <c r="A6" s="47"/>
      <c r="B6" s="47"/>
      <c r="C6" s="47"/>
      <c r="D6" s="47"/>
      <c r="E6" s="47"/>
      <c r="F6" s="47"/>
      <c r="G6" s="47"/>
      <c r="H6" s="47"/>
    </row>
    <row r="7" spans="1:10" ht="2.15" customHeight="1" thickBot="1" x14ac:dyDescent="0.4">
      <c r="A7" s="86"/>
      <c r="B7" s="86"/>
      <c r="C7" s="86"/>
      <c r="D7" s="86"/>
      <c r="E7" s="86"/>
      <c r="F7" s="86"/>
      <c r="G7" s="86"/>
      <c r="H7" s="86"/>
      <c r="I7" s="5"/>
    </row>
    <row r="8" spans="1:10" ht="29.5" customHeight="1" thickBot="1" x14ac:dyDescent="0.4">
      <c r="A8" s="505" t="s">
        <v>258</v>
      </c>
      <c r="B8" s="505"/>
      <c r="C8" s="505"/>
      <c r="D8" s="505"/>
      <c r="E8" s="505"/>
      <c r="F8" s="505"/>
      <c r="G8" s="505"/>
      <c r="H8" s="125" t="s">
        <v>392</v>
      </c>
      <c r="I8" s="6"/>
    </row>
    <row r="9" spans="1:10" ht="27" customHeight="1" x14ac:dyDescent="0.35">
      <c r="A9" s="511" t="s">
        <v>3</v>
      </c>
      <c r="B9" s="513" t="s">
        <v>4</v>
      </c>
      <c r="C9" s="514"/>
      <c r="D9" s="514"/>
      <c r="E9" s="514"/>
      <c r="F9" s="515"/>
      <c r="G9" s="506" t="s">
        <v>190</v>
      </c>
      <c r="H9" s="139" t="s">
        <v>191</v>
      </c>
    </row>
    <row r="10" spans="1:10" ht="26.25" customHeight="1" thickBot="1" x14ac:dyDescent="0.4">
      <c r="A10" s="512"/>
      <c r="B10" s="516"/>
      <c r="C10" s="517"/>
      <c r="D10" s="517"/>
      <c r="E10" s="517"/>
      <c r="F10" s="518"/>
      <c r="G10" s="507"/>
      <c r="H10" s="147">
        <f>Скидка!G3</f>
        <v>0</v>
      </c>
    </row>
    <row r="11" spans="1:10" ht="28.4" customHeight="1" thickBot="1" x14ac:dyDescent="0.4">
      <c r="A11" s="508" t="s">
        <v>171</v>
      </c>
      <c r="B11" s="509"/>
      <c r="C11" s="509"/>
      <c r="D11" s="509"/>
      <c r="E11" s="509"/>
      <c r="F11" s="509"/>
      <c r="G11" s="509"/>
      <c r="H11" s="510"/>
    </row>
    <row r="12" spans="1:10" ht="15" thickBot="1" x14ac:dyDescent="0.4">
      <c r="A12" s="94" t="s">
        <v>755</v>
      </c>
      <c r="B12" s="523" t="s">
        <v>763</v>
      </c>
      <c r="C12" s="523"/>
      <c r="D12" s="523"/>
      <c r="E12" s="523"/>
      <c r="F12" s="523"/>
      <c r="G12" s="212">
        <f>4083.33*Скидка!B18*(1+Скидка!B21/100)*(1+Лист1!B166/100)*(1+Лист1!C166/100)*(1+Лист1!D166/100)*(1+Лист1!E166/100)</f>
        <v>4899.9960000000001</v>
      </c>
      <c r="H12" s="74">
        <f>G12*(1-(Скидка!G3/100))</f>
        <v>4899.9960000000001</v>
      </c>
      <c r="J12" s="264"/>
    </row>
    <row r="13" spans="1:10" ht="28.4" customHeight="1" thickBot="1" x14ac:dyDescent="0.4">
      <c r="A13" s="313" t="s">
        <v>175</v>
      </c>
      <c r="B13" s="314"/>
      <c r="C13" s="314"/>
      <c r="D13" s="314"/>
      <c r="E13" s="314"/>
      <c r="F13" s="314"/>
      <c r="G13" s="314"/>
      <c r="H13" s="315"/>
    </row>
    <row r="14" spans="1:10" x14ac:dyDescent="0.35">
      <c r="A14" s="239" t="s">
        <v>176</v>
      </c>
      <c r="B14" s="524" t="s">
        <v>178</v>
      </c>
      <c r="C14" s="524"/>
      <c r="D14" s="524"/>
      <c r="E14" s="524"/>
      <c r="F14" s="524"/>
      <c r="G14" s="106">
        <v>4200</v>
      </c>
      <c r="H14" s="90">
        <f>G14*(1-(Скидка!G3/100))</f>
        <v>4200</v>
      </c>
      <c r="J14" s="264"/>
    </row>
    <row r="15" spans="1:10" x14ac:dyDescent="0.35">
      <c r="A15" s="137" t="s">
        <v>177</v>
      </c>
      <c r="B15" s="525" t="s">
        <v>179</v>
      </c>
      <c r="C15" s="525"/>
      <c r="D15" s="525"/>
      <c r="E15" s="525"/>
      <c r="F15" s="525"/>
      <c r="G15" s="52">
        <v>3900</v>
      </c>
      <c r="H15" s="92">
        <f>G15*(1-(Скидка!G3/100))</f>
        <v>3900</v>
      </c>
      <c r="J15" s="264"/>
    </row>
    <row r="16" spans="1:10" ht="29" x14ac:dyDescent="0.35">
      <c r="A16" s="131" t="s">
        <v>889</v>
      </c>
      <c r="B16" s="525" t="s">
        <v>875</v>
      </c>
      <c r="C16" s="525"/>
      <c r="D16" s="525"/>
      <c r="E16" s="525"/>
      <c r="F16" s="525"/>
      <c r="G16" s="107">
        <v>9900</v>
      </c>
      <c r="H16" s="92">
        <f>G16*(1-(Скидка!G3/100))</f>
        <v>9900</v>
      </c>
      <c r="J16" s="264"/>
    </row>
    <row r="17" spans="1:10" ht="31" customHeight="1" thickBot="1" x14ac:dyDescent="0.4">
      <c r="A17" s="213" t="s">
        <v>924</v>
      </c>
      <c r="B17" s="529" t="s">
        <v>891</v>
      </c>
      <c r="C17" s="529"/>
      <c r="D17" s="529"/>
      <c r="E17" s="529"/>
      <c r="F17" s="529"/>
      <c r="G17" s="108">
        <v>2800</v>
      </c>
      <c r="H17" s="212">
        <f>G17*(1-(Скидка!G3/100))</f>
        <v>2800</v>
      </c>
      <c r="J17" s="264"/>
    </row>
    <row r="18" spans="1:10" ht="29" customHeight="1" thickBot="1" x14ac:dyDescent="0.4">
      <c r="A18" s="313" t="s">
        <v>795</v>
      </c>
      <c r="B18" s="314"/>
      <c r="C18" s="314"/>
      <c r="D18" s="314"/>
      <c r="E18" s="314"/>
      <c r="F18" s="314"/>
      <c r="G18" s="314"/>
      <c r="H18" s="315"/>
    </row>
    <row r="19" spans="1:10" ht="43.5" x14ac:dyDescent="0.35">
      <c r="A19" s="260" t="s">
        <v>925</v>
      </c>
      <c r="B19" s="371" t="s">
        <v>859</v>
      </c>
      <c r="C19" s="372"/>
      <c r="D19" s="372"/>
      <c r="E19" s="372"/>
      <c r="F19" s="373"/>
      <c r="G19" s="107">
        <v>1300</v>
      </c>
      <c r="H19" s="90">
        <f>G19*(1-(Скидка!G3/100))</f>
        <v>1300</v>
      </c>
      <c r="J19" s="264"/>
    </row>
    <row r="20" spans="1:10" ht="43.5" x14ac:dyDescent="0.35">
      <c r="A20" s="252" t="s">
        <v>857</v>
      </c>
      <c r="B20" s="520" t="s">
        <v>797</v>
      </c>
      <c r="C20" s="521"/>
      <c r="D20" s="521"/>
      <c r="E20" s="521"/>
      <c r="F20" s="522"/>
      <c r="G20" s="73">
        <v>1300</v>
      </c>
      <c r="H20" s="90">
        <f>G20*(1-(Скидка!G3/100))</f>
        <v>1300</v>
      </c>
      <c r="J20" s="264"/>
    </row>
    <row r="21" spans="1:10" ht="44" thickBot="1" x14ac:dyDescent="0.4">
      <c r="A21" s="213" t="s">
        <v>858</v>
      </c>
      <c r="B21" s="377" t="s">
        <v>803</v>
      </c>
      <c r="C21" s="378"/>
      <c r="D21" s="378"/>
      <c r="E21" s="378"/>
      <c r="F21" s="379"/>
      <c r="G21" s="108">
        <v>2100</v>
      </c>
      <c r="H21" s="90">
        <f>G21*(1-(Скидка!G3/100))</f>
        <v>2100</v>
      </c>
      <c r="J21" s="264"/>
    </row>
    <row r="22" spans="1:10" ht="25.5" customHeight="1" x14ac:dyDescent="0.35">
      <c r="A22" s="526" t="s">
        <v>796</v>
      </c>
      <c r="B22" s="527"/>
      <c r="C22" s="527"/>
      <c r="D22" s="527"/>
      <c r="E22" s="527"/>
      <c r="F22" s="527"/>
      <c r="G22" s="527"/>
      <c r="H22" s="528"/>
    </row>
    <row r="23" spans="1:10" ht="41" customHeight="1" x14ac:dyDescent="0.35">
      <c r="A23" s="253" t="s">
        <v>856</v>
      </c>
      <c r="B23" s="519" t="s">
        <v>799</v>
      </c>
      <c r="C23" s="519"/>
      <c r="D23" s="519"/>
      <c r="E23" s="519"/>
      <c r="F23" s="519"/>
      <c r="G23" s="245">
        <v>24900</v>
      </c>
      <c r="H23" s="92">
        <f>G23*(1-(Скидка!G3/100))</f>
        <v>24900</v>
      </c>
      <c r="J23" s="264"/>
    </row>
    <row r="24" spans="1:10" ht="42.5" customHeight="1" x14ac:dyDescent="0.35">
      <c r="A24" s="131" t="s">
        <v>798</v>
      </c>
      <c r="B24" s="519" t="s">
        <v>690</v>
      </c>
      <c r="C24" s="519"/>
      <c r="D24" s="519"/>
      <c r="E24" s="519"/>
      <c r="F24" s="519"/>
      <c r="G24" s="107">
        <v>21200</v>
      </c>
      <c r="H24" s="92">
        <f>G24*(1-(Скидка!G3/100))</f>
        <v>21200</v>
      </c>
      <c r="J24" s="264"/>
    </row>
    <row r="25" spans="1:10" ht="42.5" customHeight="1" thickBot="1" x14ac:dyDescent="0.4">
      <c r="A25" s="213" t="s">
        <v>926</v>
      </c>
      <c r="B25" s="529" t="s">
        <v>860</v>
      </c>
      <c r="C25" s="529"/>
      <c r="D25" s="529"/>
      <c r="E25" s="529"/>
      <c r="F25" s="529"/>
      <c r="G25" s="108">
        <v>8900</v>
      </c>
      <c r="H25" s="212">
        <f>G25*(1-(Скидка!G3/100))</f>
        <v>8900</v>
      </c>
      <c r="J25" s="264"/>
    </row>
    <row r="26" spans="1:10" ht="25" customHeight="1" thickBot="1" x14ac:dyDescent="0.4">
      <c r="A26" s="313" t="s">
        <v>876</v>
      </c>
      <c r="B26" s="314"/>
      <c r="C26" s="314"/>
      <c r="D26" s="314"/>
      <c r="E26" s="314"/>
      <c r="F26" s="314"/>
      <c r="G26" s="314"/>
      <c r="H26" s="315"/>
    </row>
    <row r="27" spans="1:10" ht="52" customHeight="1" thickBot="1" x14ac:dyDescent="0.4">
      <c r="A27" s="261" t="s">
        <v>927</v>
      </c>
      <c r="B27" s="530" t="s">
        <v>877</v>
      </c>
      <c r="C27" s="530"/>
      <c r="D27" s="530"/>
      <c r="E27" s="530"/>
      <c r="F27" s="530"/>
      <c r="G27" s="73">
        <v>28800</v>
      </c>
      <c r="H27" s="212">
        <f>G27*(1-(Скидка!G3/100))</f>
        <v>28800</v>
      </c>
      <c r="J27" s="264"/>
    </row>
    <row r="28" spans="1:10" ht="25" customHeight="1" thickBot="1" x14ac:dyDescent="0.4">
      <c r="A28" s="366" t="s">
        <v>688</v>
      </c>
      <c r="B28" s="367"/>
      <c r="C28" s="367"/>
      <c r="D28" s="367"/>
      <c r="E28" s="367"/>
      <c r="F28" s="367"/>
      <c r="G28" s="367"/>
      <c r="H28" s="368"/>
    </row>
    <row r="29" spans="1:10" ht="29" x14ac:dyDescent="0.35">
      <c r="A29" s="196" t="s">
        <v>660</v>
      </c>
      <c r="B29" s="500" t="s">
        <v>659</v>
      </c>
      <c r="C29" s="500"/>
      <c r="D29" s="500"/>
      <c r="E29" s="500"/>
      <c r="F29" s="500"/>
      <c r="G29" s="98">
        <v>7300</v>
      </c>
      <c r="H29" s="90">
        <f>G29*(1-(Скидка!G3/100))</f>
        <v>7300</v>
      </c>
      <c r="J29" s="264"/>
    </row>
    <row r="30" spans="1:10" ht="29" x14ac:dyDescent="0.35">
      <c r="A30" s="131" t="s">
        <v>683</v>
      </c>
      <c r="B30" s="501" t="s">
        <v>661</v>
      </c>
      <c r="C30" s="501"/>
      <c r="D30" s="501"/>
      <c r="E30" s="501"/>
      <c r="F30" s="501"/>
      <c r="G30" s="100">
        <v>2500</v>
      </c>
      <c r="H30" s="92">
        <f>G30*(1-(Скидка!G3/100))</f>
        <v>2500</v>
      </c>
      <c r="J30" s="264"/>
    </row>
    <row r="31" spans="1:10" ht="29" x14ac:dyDescent="0.35">
      <c r="A31" s="131" t="s">
        <v>684</v>
      </c>
      <c r="B31" s="501" t="s">
        <v>663</v>
      </c>
      <c r="C31" s="501"/>
      <c r="D31" s="501"/>
      <c r="E31" s="501"/>
      <c r="F31" s="501"/>
      <c r="G31" s="100">
        <v>3100</v>
      </c>
      <c r="H31" s="92">
        <f>G31*(1-(Скидка!G3/100))</f>
        <v>3100</v>
      </c>
      <c r="J31" s="264"/>
    </row>
    <row r="32" spans="1:10" ht="29" x14ac:dyDescent="0.35">
      <c r="A32" s="131" t="s">
        <v>722</v>
      </c>
      <c r="B32" s="380" t="s">
        <v>286</v>
      </c>
      <c r="C32" s="380"/>
      <c r="D32" s="380"/>
      <c r="E32" s="380"/>
      <c r="F32" s="380"/>
      <c r="G32" s="107">
        <v>1200</v>
      </c>
      <c r="H32" s="92">
        <f>G32*(1-(Скидка!G3/100))</f>
        <v>1200</v>
      </c>
      <c r="J32" s="264"/>
    </row>
    <row r="33" spans="1:10" ht="30.5" customHeight="1" thickBot="1" x14ac:dyDescent="0.4">
      <c r="A33" s="131" t="s">
        <v>878</v>
      </c>
      <c r="B33" s="380" t="s">
        <v>879</v>
      </c>
      <c r="C33" s="380"/>
      <c r="D33" s="380"/>
      <c r="E33" s="380"/>
      <c r="F33" s="380"/>
      <c r="G33" s="107">
        <v>31200</v>
      </c>
      <c r="H33" s="92">
        <f>G33*(1-(Скидка!G3/100))</f>
        <v>31200</v>
      </c>
      <c r="J33" s="264"/>
    </row>
    <row r="34" spans="1:10" ht="29.5" hidden="1" thickBot="1" x14ac:dyDescent="0.4">
      <c r="A34" s="213" t="s">
        <v>721</v>
      </c>
      <c r="B34" s="478" t="s">
        <v>662</v>
      </c>
      <c r="C34" s="479"/>
      <c r="D34" s="479"/>
      <c r="E34" s="479"/>
      <c r="F34" s="480"/>
      <c r="G34" s="108">
        <f>5750*Скидка!B18*(1+Скидка!B21/100)*(1+Лист1!B174/100)*(1+Лист1!C174/100)*(1+Лист1!D174/100)*(1+Лист1!E174/100)</f>
        <v>6900</v>
      </c>
      <c r="H34" s="212">
        <f>G34*(1-(Скидка!G3/100))</f>
        <v>6900</v>
      </c>
      <c r="J34" s="264"/>
    </row>
    <row r="35" spans="1:10" ht="30" customHeight="1" thickBot="1" x14ac:dyDescent="0.4">
      <c r="A35" s="502" t="s">
        <v>689</v>
      </c>
      <c r="B35" s="503"/>
      <c r="C35" s="503"/>
      <c r="D35" s="503"/>
      <c r="E35" s="503"/>
      <c r="F35" s="503"/>
      <c r="G35" s="503"/>
      <c r="H35" s="504"/>
    </row>
    <row r="36" spans="1:10" x14ac:dyDescent="0.35">
      <c r="A36" s="196" t="s">
        <v>159</v>
      </c>
      <c r="B36" s="382" t="s">
        <v>296</v>
      </c>
      <c r="C36" s="382"/>
      <c r="D36" s="382"/>
      <c r="E36" s="382"/>
      <c r="F36" s="382"/>
      <c r="G36" s="106">
        <v>600</v>
      </c>
      <c r="H36" s="90">
        <f>G36*(1-(Скидка!G3/100))</f>
        <v>600</v>
      </c>
      <c r="J36" s="264"/>
    </row>
    <row r="37" spans="1:10" ht="43.5" x14ac:dyDescent="0.35">
      <c r="A37" s="131" t="s">
        <v>693</v>
      </c>
      <c r="B37" s="380" t="s">
        <v>568</v>
      </c>
      <c r="C37" s="380"/>
      <c r="D37" s="380"/>
      <c r="E37" s="380"/>
      <c r="F37" s="380"/>
      <c r="G37" s="107">
        <v>7300</v>
      </c>
      <c r="H37" s="92">
        <f>G37*(1-(Скидка!G3/100))</f>
        <v>7300</v>
      </c>
      <c r="J37" s="264"/>
    </row>
    <row r="38" spans="1:10" ht="45.5" customHeight="1" x14ac:dyDescent="0.35">
      <c r="A38" s="131" t="s">
        <v>692</v>
      </c>
      <c r="B38" s="380" t="s">
        <v>407</v>
      </c>
      <c r="C38" s="380"/>
      <c r="D38" s="380"/>
      <c r="E38" s="380"/>
      <c r="F38" s="380"/>
      <c r="G38" s="107">
        <v>4950</v>
      </c>
      <c r="H38" s="92">
        <f>G38*(1-(Скидка!G3/100))</f>
        <v>4950</v>
      </c>
      <c r="J38" s="264"/>
    </row>
    <row r="39" spans="1:10" ht="52.5" customHeight="1" x14ac:dyDescent="0.35">
      <c r="A39" s="131" t="s">
        <v>928</v>
      </c>
      <c r="B39" s="380" t="s">
        <v>861</v>
      </c>
      <c r="C39" s="380"/>
      <c r="D39" s="380"/>
      <c r="E39" s="380"/>
      <c r="F39" s="380"/>
      <c r="G39" s="107">
        <v>3900</v>
      </c>
      <c r="H39" s="92">
        <f>G39*(1-(Скидка!G3/100))</f>
        <v>3900</v>
      </c>
      <c r="J39" s="264"/>
    </row>
    <row r="40" spans="1:10" ht="51.65" customHeight="1" x14ac:dyDescent="0.35">
      <c r="A40" s="131" t="s">
        <v>285</v>
      </c>
      <c r="B40" s="380" t="s">
        <v>408</v>
      </c>
      <c r="C40" s="380"/>
      <c r="D40" s="380"/>
      <c r="E40" s="380"/>
      <c r="F40" s="380"/>
      <c r="G40" s="107">
        <v>8300</v>
      </c>
      <c r="H40" s="92">
        <f>G40*(1-(Скидка!G3/100))</f>
        <v>8300</v>
      </c>
      <c r="J40" s="264"/>
    </row>
    <row r="41" spans="1:10" ht="51.65" customHeight="1" x14ac:dyDescent="0.35">
      <c r="A41" s="131" t="s">
        <v>740</v>
      </c>
      <c r="B41" s="380" t="s">
        <v>804</v>
      </c>
      <c r="C41" s="380"/>
      <c r="D41" s="380"/>
      <c r="E41" s="380"/>
      <c r="F41" s="380"/>
      <c r="G41" s="107">
        <v>6800</v>
      </c>
      <c r="H41" s="92">
        <f>G41*(1-(Скидка!G3/100))</f>
        <v>6800</v>
      </c>
      <c r="J41" s="264"/>
    </row>
    <row r="42" spans="1:10" ht="51.65" customHeight="1" x14ac:dyDescent="0.35">
      <c r="A42" s="131" t="s">
        <v>741</v>
      </c>
      <c r="B42" s="380" t="s">
        <v>742</v>
      </c>
      <c r="C42" s="380"/>
      <c r="D42" s="380"/>
      <c r="E42" s="380"/>
      <c r="F42" s="380"/>
      <c r="G42" s="107">
        <v>7300</v>
      </c>
      <c r="H42" s="92">
        <f>G42*(1-(Скидка!G3/100))</f>
        <v>7300</v>
      </c>
      <c r="J42" s="264"/>
    </row>
    <row r="43" spans="1:10" ht="64" customHeight="1" x14ac:dyDescent="0.35">
      <c r="A43" s="131" t="s">
        <v>303</v>
      </c>
      <c r="B43" s="380" t="s">
        <v>503</v>
      </c>
      <c r="C43" s="380"/>
      <c r="D43" s="380"/>
      <c r="E43" s="380"/>
      <c r="F43" s="380"/>
      <c r="G43" s="107">
        <v>14600</v>
      </c>
      <c r="H43" s="92">
        <f>G43*(1-(Скидка!G3/100))</f>
        <v>14600</v>
      </c>
      <c r="J43" s="264"/>
    </row>
    <row r="44" spans="1:10" ht="29" x14ac:dyDescent="0.35">
      <c r="A44" s="131" t="s">
        <v>743</v>
      </c>
      <c r="B44" s="380" t="s">
        <v>694</v>
      </c>
      <c r="C44" s="380"/>
      <c r="D44" s="380"/>
      <c r="E44" s="380"/>
      <c r="F44" s="380"/>
      <c r="G44" s="107">
        <v>4400</v>
      </c>
      <c r="H44" s="92">
        <f>G44*(1-(Скидка!G3/100))</f>
        <v>4400</v>
      </c>
      <c r="J44" s="264"/>
    </row>
    <row r="45" spans="1:10" ht="29" x14ac:dyDescent="0.35">
      <c r="A45" s="131" t="s">
        <v>744</v>
      </c>
      <c r="B45" s="380" t="s">
        <v>695</v>
      </c>
      <c r="C45" s="380"/>
      <c r="D45" s="380"/>
      <c r="E45" s="380"/>
      <c r="F45" s="380"/>
      <c r="G45" s="107">
        <v>4200</v>
      </c>
      <c r="H45" s="92">
        <f>G45*(1-(Скидка!G3/100))</f>
        <v>4200</v>
      </c>
      <c r="J45" s="264"/>
    </row>
    <row r="46" spans="1:10" ht="29" x14ac:dyDescent="0.35">
      <c r="A46" s="131" t="s">
        <v>756</v>
      </c>
      <c r="B46" s="380" t="s">
        <v>757</v>
      </c>
      <c r="C46" s="380"/>
      <c r="D46" s="380"/>
      <c r="E46" s="380"/>
      <c r="F46" s="380"/>
      <c r="G46" s="107">
        <v>4000</v>
      </c>
      <c r="H46" s="92">
        <f>G46*(1-(Скидка!G3/100))</f>
        <v>4000</v>
      </c>
      <c r="J46" s="264"/>
    </row>
    <row r="47" spans="1:10" ht="80.5" customHeight="1" thickBot="1" x14ac:dyDescent="0.4">
      <c r="A47" s="213" t="s">
        <v>862</v>
      </c>
      <c r="B47" s="478" t="s">
        <v>846</v>
      </c>
      <c r="C47" s="479"/>
      <c r="D47" s="479"/>
      <c r="E47" s="479"/>
      <c r="F47" s="480"/>
      <c r="G47" s="107">
        <v>57400</v>
      </c>
      <c r="H47" s="92">
        <f>G47*(1-(Скидка!G3/100))</f>
        <v>57400</v>
      </c>
      <c r="J47" s="264"/>
    </row>
    <row r="48" spans="1:10" ht="29" customHeight="1" thickBot="1" x14ac:dyDescent="0.4">
      <c r="A48" s="313" t="s">
        <v>800</v>
      </c>
      <c r="B48" s="314"/>
      <c r="C48" s="314"/>
      <c r="D48" s="314"/>
      <c r="E48" s="314"/>
      <c r="F48" s="314"/>
      <c r="G48" s="314"/>
      <c r="H48" s="315"/>
    </row>
    <row r="49" spans="1:10" ht="68" customHeight="1" x14ac:dyDescent="0.35">
      <c r="A49" s="196" t="s">
        <v>793</v>
      </c>
      <c r="B49" s="481" t="s">
        <v>801</v>
      </c>
      <c r="C49" s="482"/>
      <c r="D49" s="482"/>
      <c r="E49" s="482"/>
      <c r="F49" s="483"/>
      <c r="G49" s="107">
        <v>35600</v>
      </c>
      <c r="H49" s="92">
        <f>G49*(1-(Скидка!G3/100))</f>
        <v>35600</v>
      </c>
      <c r="J49" s="264"/>
    </row>
    <row r="50" spans="1:10" ht="61.5" customHeight="1" x14ac:dyDescent="0.35">
      <c r="A50" s="131" t="s">
        <v>794</v>
      </c>
      <c r="B50" s="481" t="s">
        <v>802</v>
      </c>
      <c r="C50" s="482"/>
      <c r="D50" s="482"/>
      <c r="E50" s="482"/>
      <c r="F50" s="483"/>
      <c r="G50" s="107">
        <v>24900</v>
      </c>
      <c r="H50" s="92">
        <f>G50*(1-(Скидка!G3/100))</f>
        <v>24900</v>
      </c>
      <c r="J50" s="264"/>
    </row>
    <row r="51" spans="1:10" ht="61.5" customHeight="1" x14ac:dyDescent="0.35">
      <c r="A51" s="131" t="s">
        <v>929</v>
      </c>
      <c r="B51" s="481" t="s">
        <v>802</v>
      </c>
      <c r="C51" s="482"/>
      <c r="D51" s="482"/>
      <c r="E51" s="482"/>
      <c r="F51" s="483"/>
      <c r="G51" s="107">
        <v>62300</v>
      </c>
      <c r="H51" s="92">
        <f>G51*(1-(Скидка!G3/100))</f>
        <v>62300</v>
      </c>
      <c r="J51" s="264"/>
    </row>
    <row r="52" spans="1:10" ht="34.5" customHeight="1" thickBot="1" x14ac:dyDescent="0.4">
      <c r="A52" s="484" t="s">
        <v>789</v>
      </c>
      <c r="B52" s="485"/>
      <c r="C52" s="485"/>
      <c r="D52" s="485"/>
      <c r="E52" s="485"/>
      <c r="F52" s="485"/>
      <c r="G52" s="485"/>
      <c r="H52" s="486"/>
    </row>
    <row r="53" spans="1:10" ht="31" customHeight="1" x14ac:dyDescent="0.35">
      <c r="A53" s="196" t="s">
        <v>790</v>
      </c>
      <c r="B53" s="382" t="s">
        <v>691</v>
      </c>
      <c r="C53" s="382"/>
      <c r="D53" s="382"/>
      <c r="E53" s="382"/>
      <c r="F53" s="382"/>
      <c r="G53" s="106">
        <v>3600</v>
      </c>
      <c r="H53" s="90">
        <f>G53*(1-(Скидка!G3/100))</f>
        <v>3600</v>
      </c>
      <c r="J53" s="264"/>
    </row>
    <row r="54" spans="1:10" ht="42" customHeight="1" x14ac:dyDescent="0.35">
      <c r="A54" s="131" t="s">
        <v>863</v>
      </c>
      <c r="B54" s="380" t="s">
        <v>805</v>
      </c>
      <c r="C54" s="380"/>
      <c r="D54" s="380"/>
      <c r="E54" s="380"/>
      <c r="F54" s="380"/>
      <c r="G54" s="107">
        <v>2800</v>
      </c>
      <c r="H54" s="92">
        <f>G54*(1-(Скидка!G3/100))</f>
        <v>2800</v>
      </c>
      <c r="J54" s="264"/>
    </row>
    <row r="55" spans="1:10" ht="43.5" customHeight="1" x14ac:dyDescent="0.35">
      <c r="A55" s="131" t="s">
        <v>864</v>
      </c>
      <c r="B55" s="380" t="s">
        <v>792</v>
      </c>
      <c r="C55" s="380"/>
      <c r="D55" s="380"/>
      <c r="E55" s="380"/>
      <c r="F55" s="380"/>
      <c r="G55" s="107">
        <v>3500</v>
      </c>
      <c r="H55" s="92">
        <f>G55*(1-(Скидка!G3/100))</f>
        <v>3500</v>
      </c>
      <c r="J55" s="264"/>
    </row>
    <row r="56" spans="1:10" ht="44" customHeight="1" thickBot="1" x14ac:dyDescent="0.4">
      <c r="A56" s="131" t="s">
        <v>791</v>
      </c>
      <c r="B56" s="380" t="s">
        <v>711</v>
      </c>
      <c r="C56" s="380"/>
      <c r="D56" s="380"/>
      <c r="E56" s="380"/>
      <c r="F56" s="380"/>
      <c r="G56" s="107">
        <v>4600</v>
      </c>
      <c r="H56" s="92">
        <f>G56*(1-(Скидка!G3/100))</f>
        <v>4600</v>
      </c>
      <c r="J56" s="264"/>
    </row>
    <row r="57" spans="1:10" ht="40" hidden="1" customHeight="1" x14ac:dyDescent="0.35">
      <c r="A57" s="214" t="s">
        <v>696</v>
      </c>
      <c r="B57" s="383" t="s">
        <v>710</v>
      </c>
      <c r="C57" s="384"/>
      <c r="D57" s="384"/>
      <c r="E57" s="384"/>
      <c r="F57" s="385"/>
      <c r="G57" s="107"/>
      <c r="H57" s="92"/>
    </row>
    <row r="58" spans="1:10" ht="40" hidden="1" customHeight="1" x14ac:dyDescent="0.35">
      <c r="A58" s="214" t="s">
        <v>697</v>
      </c>
      <c r="B58" s="383" t="s">
        <v>712</v>
      </c>
      <c r="C58" s="384"/>
      <c r="D58" s="384"/>
      <c r="E58" s="384"/>
      <c r="F58" s="385"/>
      <c r="G58" s="107">
        <f>2250*Скидка!B18*(1+Скидка!B21/100)*(1+Лист1!B181/100)*(1+Лист1!C181/100)*(1+Лист1!D181/100)*(1+Лист1!E181/100)</f>
        <v>2700</v>
      </c>
      <c r="H58" s="92">
        <f>G58*(1-(Скидка!G3/100))</f>
        <v>2700</v>
      </c>
    </row>
    <row r="59" spans="1:10" ht="40" hidden="1" customHeight="1" x14ac:dyDescent="0.35">
      <c r="A59" s="214" t="s">
        <v>698</v>
      </c>
      <c r="B59" s="383" t="s">
        <v>713</v>
      </c>
      <c r="C59" s="384"/>
      <c r="D59" s="384"/>
      <c r="E59" s="384"/>
      <c r="F59" s="385"/>
      <c r="G59" s="107"/>
      <c r="H59" s="92"/>
    </row>
    <row r="60" spans="1:10" ht="40" hidden="1" customHeight="1" x14ac:dyDescent="0.35">
      <c r="A60" s="214" t="s">
        <v>699</v>
      </c>
      <c r="B60" s="383" t="s">
        <v>714</v>
      </c>
      <c r="C60" s="384"/>
      <c r="D60" s="384"/>
      <c r="E60" s="384"/>
      <c r="F60" s="385"/>
      <c r="G60" s="107">
        <f>2583.33*Скидка!B18*(1+Скидка!B21/100)*(1+Лист1!B183/100)*(1+Лист1!C183/100)*(1+Лист1!D183/100)*(1+Лист1!E183/100)</f>
        <v>3099.9959999999996</v>
      </c>
      <c r="H60" s="92">
        <f>G60*(1-(Скидка!G3/100))</f>
        <v>3099.9959999999996</v>
      </c>
    </row>
    <row r="61" spans="1:10" ht="40" hidden="1" customHeight="1" x14ac:dyDescent="0.35">
      <c r="A61" s="214" t="s">
        <v>700</v>
      </c>
      <c r="B61" s="383" t="s">
        <v>715</v>
      </c>
      <c r="C61" s="384"/>
      <c r="D61" s="384"/>
      <c r="E61" s="384"/>
      <c r="F61" s="385"/>
      <c r="G61" s="107">
        <v>3100</v>
      </c>
      <c r="H61" s="92"/>
    </row>
    <row r="62" spans="1:10" ht="40" hidden="1" customHeight="1" x14ac:dyDescent="0.35">
      <c r="A62" s="214" t="s">
        <v>701</v>
      </c>
      <c r="B62" s="383" t="s">
        <v>716</v>
      </c>
      <c r="C62" s="384"/>
      <c r="D62" s="384"/>
      <c r="E62" s="384"/>
      <c r="F62" s="385"/>
      <c r="G62" s="107">
        <f>2875*Скидка!B18*(1+Скидка!B21/100)*(1+Лист1!B185/100)*(1+Лист1!C185/100)*(1+Лист1!D185/100)*(1+Лист1!E185/100)</f>
        <v>3450</v>
      </c>
      <c r="H62" s="92">
        <f>G62*(1-(Скидка!G3/100))</f>
        <v>3450</v>
      </c>
    </row>
    <row r="63" spans="1:10" ht="40" hidden="1" customHeight="1" x14ac:dyDescent="0.35">
      <c r="A63" s="214" t="s">
        <v>702</v>
      </c>
      <c r="B63" s="383" t="s">
        <v>709</v>
      </c>
      <c r="C63" s="384"/>
      <c r="D63" s="384"/>
      <c r="E63" s="384"/>
      <c r="F63" s="385"/>
      <c r="G63" s="107">
        <v>3450</v>
      </c>
      <c r="H63" s="92"/>
    </row>
    <row r="64" spans="1:10" ht="40" hidden="1" customHeight="1" x14ac:dyDescent="0.35">
      <c r="A64" s="214" t="s">
        <v>703</v>
      </c>
      <c r="B64" s="383" t="s">
        <v>717</v>
      </c>
      <c r="C64" s="384"/>
      <c r="D64" s="384"/>
      <c r="E64" s="384"/>
      <c r="F64" s="385"/>
      <c r="G64" s="107">
        <f>3208.33*Скидка!B18*(1+Скидка!B21/100)*(1+Лист1!B187/100)*(1+Лист1!C187/100)*(1+Лист1!D187/100)*(1+Лист1!E187/100)</f>
        <v>3849.9959999999996</v>
      </c>
      <c r="H64" s="92">
        <f>G64*(1-(Скидка!G3/100))</f>
        <v>3849.9959999999996</v>
      </c>
    </row>
    <row r="65" spans="1:10" ht="40" hidden="1" customHeight="1" x14ac:dyDescent="0.35">
      <c r="A65" s="214" t="s">
        <v>704</v>
      </c>
      <c r="B65" s="383" t="s">
        <v>718</v>
      </c>
      <c r="C65" s="384"/>
      <c r="D65" s="384"/>
      <c r="E65" s="384"/>
      <c r="F65" s="385"/>
      <c r="G65" s="107">
        <v>3850</v>
      </c>
      <c r="H65" s="92"/>
    </row>
    <row r="66" spans="1:10" ht="40" hidden="1" customHeight="1" x14ac:dyDescent="0.35">
      <c r="A66" s="214" t="s">
        <v>705</v>
      </c>
      <c r="B66" s="383" t="s">
        <v>719</v>
      </c>
      <c r="C66" s="384"/>
      <c r="D66" s="384"/>
      <c r="E66" s="384"/>
      <c r="F66" s="385"/>
      <c r="G66" s="107">
        <v>4300</v>
      </c>
      <c r="H66" s="92"/>
    </row>
    <row r="67" spans="1:10" ht="40" hidden="1" customHeight="1" x14ac:dyDescent="0.35">
      <c r="A67" s="214" t="s">
        <v>706</v>
      </c>
      <c r="B67" s="383" t="s">
        <v>720</v>
      </c>
      <c r="C67" s="384"/>
      <c r="D67" s="384"/>
      <c r="E67" s="384"/>
      <c r="F67" s="385"/>
      <c r="G67" s="107">
        <v>4300</v>
      </c>
      <c r="H67" s="92"/>
    </row>
    <row r="68" spans="1:10" ht="40" hidden="1" customHeight="1" x14ac:dyDescent="0.35">
      <c r="A68" s="229" t="s">
        <v>707</v>
      </c>
      <c r="B68" s="478" t="s">
        <v>708</v>
      </c>
      <c r="C68" s="479"/>
      <c r="D68" s="479"/>
      <c r="E68" s="479"/>
      <c r="F68" s="480"/>
      <c r="G68" s="108"/>
      <c r="H68" s="212"/>
    </row>
    <row r="69" spans="1:10" ht="31" customHeight="1" thickBot="1" x14ac:dyDescent="0.4">
      <c r="A69" s="319" t="s">
        <v>669</v>
      </c>
      <c r="B69" s="320"/>
      <c r="C69" s="320"/>
      <c r="D69" s="320"/>
      <c r="E69" s="320"/>
      <c r="F69" s="320"/>
      <c r="G69" s="320"/>
      <c r="H69" s="321"/>
    </row>
    <row r="70" spans="1:10" ht="31" customHeight="1" x14ac:dyDescent="0.35">
      <c r="A70" s="254" t="s">
        <v>865</v>
      </c>
      <c r="B70" s="382" t="s">
        <v>841</v>
      </c>
      <c r="C70" s="382"/>
      <c r="D70" s="382"/>
      <c r="E70" s="382"/>
      <c r="F70" s="382"/>
      <c r="G70" s="107">
        <v>7700</v>
      </c>
      <c r="H70" s="92">
        <f>G70*(1-(Скидка!G3/100))</f>
        <v>7700</v>
      </c>
      <c r="J70" s="264"/>
    </row>
    <row r="71" spans="1:10" ht="31" customHeight="1" x14ac:dyDescent="0.35">
      <c r="A71" s="254" t="s">
        <v>866</v>
      </c>
      <c r="B71" s="382" t="s">
        <v>842</v>
      </c>
      <c r="C71" s="382"/>
      <c r="D71" s="382"/>
      <c r="E71" s="382"/>
      <c r="F71" s="382"/>
      <c r="G71" s="107">
        <v>9900</v>
      </c>
      <c r="H71" s="92">
        <f>G71*(1-(Скидка!G3/100))</f>
        <v>9900</v>
      </c>
      <c r="J71" s="264"/>
    </row>
    <row r="72" spans="1:10" ht="39.5" customHeight="1" x14ac:dyDescent="0.35">
      <c r="A72" s="254" t="s">
        <v>867</v>
      </c>
      <c r="B72" s="382" t="s">
        <v>843</v>
      </c>
      <c r="C72" s="382"/>
      <c r="D72" s="382"/>
      <c r="E72" s="382"/>
      <c r="F72" s="382"/>
      <c r="G72" s="107">
        <v>8900</v>
      </c>
      <c r="H72" s="92">
        <f>G72*(1-(Скидка!G3/100))</f>
        <v>8900</v>
      </c>
      <c r="J72" s="264"/>
    </row>
    <row r="73" spans="1:10" ht="31" customHeight="1" x14ac:dyDescent="0.35">
      <c r="A73" s="254" t="s">
        <v>868</v>
      </c>
      <c r="B73" s="382" t="s">
        <v>844</v>
      </c>
      <c r="C73" s="382"/>
      <c r="D73" s="382"/>
      <c r="E73" s="382"/>
      <c r="F73" s="382"/>
      <c r="G73" s="107">
        <v>5900</v>
      </c>
      <c r="H73" s="92">
        <f>G73*(1-(Скидка!G3/100))</f>
        <v>5900</v>
      </c>
      <c r="J73" s="264"/>
    </row>
    <row r="74" spans="1:10" ht="31" customHeight="1" x14ac:dyDescent="0.35">
      <c r="A74" s="196" t="s">
        <v>685</v>
      </c>
      <c r="B74" s="382" t="s">
        <v>840</v>
      </c>
      <c r="C74" s="382"/>
      <c r="D74" s="382"/>
      <c r="E74" s="382"/>
      <c r="F74" s="382"/>
      <c r="G74" s="106">
        <v>9900</v>
      </c>
      <c r="H74" s="90">
        <f>G74*(1-(Скидка!G3/100))</f>
        <v>9900</v>
      </c>
      <c r="J74" s="264"/>
    </row>
    <row r="75" spans="1:10" ht="31" customHeight="1" x14ac:dyDescent="0.35">
      <c r="A75" s="131" t="s">
        <v>686</v>
      </c>
      <c r="B75" s="380" t="s">
        <v>840</v>
      </c>
      <c r="C75" s="380"/>
      <c r="D75" s="380"/>
      <c r="E75" s="380"/>
      <c r="F75" s="380"/>
      <c r="G75" s="107">
        <f>8250*Скидка!B18*(1+Скидка!B21/100)*(1+Лист1!B181/100)*(1+Лист1!C181/100)*(1+Лист1!D181/100)*(1+Лист1!E181/100)</f>
        <v>9900</v>
      </c>
      <c r="H75" s="92">
        <f>G75*(1-(Скидка!G3/100))</f>
        <v>9900</v>
      </c>
      <c r="J75" s="264"/>
    </row>
    <row r="76" spans="1:10" ht="31" customHeight="1" thickBot="1" x14ac:dyDescent="0.4">
      <c r="A76" s="213" t="s">
        <v>687</v>
      </c>
      <c r="B76" s="388" t="s">
        <v>840</v>
      </c>
      <c r="C76" s="388"/>
      <c r="D76" s="388"/>
      <c r="E76" s="388"/>
      <c r="F76" s="388"/>
      <c r="G76" s="108">
        <f>8250*Скидка!B18*(1+Скидка!B21/100)*(1+Лист1!B182/100)*(1+Лист1!C182/100)*(1+Лист1!D182/100)*(1+Лист1!E182/100)</f>
        <v>9900</v>
      </c>
      <c r="H76" s="212">
        <f>G76*(1-(Скидка!G3/100))</f>
        <v>9900</v>
      </c>
      <c r="J76" s="264"/>
    </row>
    <row r="77" spans="1:10" ht="31" customHeight="1" thickBot="1" x14ac:dyDescent="0.4">
      <c r="A77" s="319" t="s">
        <v>835</v>
      </c>
      <c r="B77" s="320"/>
      <c r="C77" s="320"/>
      <c r="D77" s="320"/>
      <c r="E77" s="320"/>
      <c r="F77" s="320"/>
      <c r="G77" s="320"/>
      <c r="H77" s="321"/>
    </row>
    <row r="78" spans="1:10" ht="31" customHeight="1" x14ac:dyDescent="0.35">
      <c r="A78" s="254" t="s">
        <v>869</v>
      </c>
      <c r="B78" s="382" t="s">
        <v>836</v>
      </c>
      <c r="C78" s="382"/>
      <c r="D78" s="382"/>
      <c r="E78" s="382"/>
      <c r="F78" s="382"/>
      <c r="G78" s="107">
        <v>5900</v>
      </c>
      <c r="H78" s="92">
        <f>G78*(1-(Скидка!G3/100))</f>
        <v>5900</v>
      </c>
      <c r="J78" s="264"/>
    </row>
    <row r="79" spans="1:10" ht="31" customHeight="1" x14ac:dyDescent="0.35">
      <c r="A79" s="254" t="s">
        <v>870</v>
      </c>
      <c r="B79" s="382" t="s">
        <v>837</v>
      </c>
      <c r="C79" s="382"/>
      <c r="D79" s="382"/>
      <c r="E79" s="382"/>
      <c r="F79" s="382"/>
      <c r="G79" s="107">
        <v>8300</v>
      </c>
      <c r="H79" s="92">
        <f>G79*(1-(Скидка!G3/100))</f>
        <v>8300</v>
      </c>
      <c r="J79" s="264"/>
    </row>
    <row r="80" spans="1:10" ht="40" customHeight="1" x14ac:dyDescent="0.35">
      <c r="A80" s="254" t="s">
        <v>871</v>
      </c>
      <c r="B80" s="382" t="s">
        <v>838</v>
      </c>
      <c r="C80" s="382"/>
      <c r="D80" s="382"/>
      <c r="E80" s="382"/>
      <c r="F80" s="382"/>
      <c r="G80" s="107">
        <v>7500</v>
      </c>
      <c r="H80" s="92">
        <f>G80*(1-(Скидка!G3/100))</f>
        <v>7500</v>
      </c>
      <c r="J80" s="264"/>
    </row>
    <row r="81" spans="1:10" ht="39.5" customHeight="1" thickBot="1" x14ac:dyDescent="0.4">
      <c r="A81" s="254" t="s">
        <v>872</v>
      </c>
      <c r="B81" s="382" t="s">
        <v>839</v>
      </c>
      <c r="C81" s="382"/>
      <c r="D81" s="382"/>
      <c r="E81" s="382"/>
      <c r="F81" s="382"/>
      <c r="G81" s="107">
        <v>3900</v>
      </c>
      <c r="H81" s="92">
        <f>G81*(1-(Скидка!G3/100))</f>
        <v>3900</v>
      </c>
      <c r="J81" s="264"/>
    </row>
    <row r="82" spans="1:10" ht="33.5" customHeight="1" thickBot="1" x14ac:dyDescent="0.4">
      <c r="A82" s="319" t="s">
        <v>845</v>
      </c>
      <c r="B82" s="320"/>
      <c r="C82" s="320"/>
      <c r="D82" s="320"/>
      <c r="E82" s="320"/>
      <c r="F82" s="320"/>
      <c r="G82" s="320"/>
      <c r="H82" s="321"/>
    </row>
    <row r="83" spans="1:10" ht="56.5" customHeight="1" x14ac:dyDescent="0.35">
      <c r="A83" s="254" t="s">
        <v>873</v>
      </c>
      <c r="B83" s="382" t="s">
        <v>881</v>
      </c>
      <c r="C83" s="382"/>
      <c r="D83" s="382"/>
      <c r="E83" s="382"/>
      <c r="F83" s="382"/>
      <c r="G83" s="107">
        <v>420</v>
      </c>
      <c r="H83" s="92">
        <f>G83*(1-(Скидка!G3/100))</f>
        <v>420</v>
      </c>
      <c r="J83" s="264"/>
    </row>
    <row r="84" spans="1:10" ht="56.5" customHeight="1" x14ac:dyDescent="0.35">
      <c r="A84" s="254" t="s">
        <v>890</v>
      </c>
      <c r="B84" s="383" t="s">
        <v>880</v>
      </c>
      <c r="C84" s="384"/>
      <c r="D84" s="384"/>
      <c r="E84" s="384"/>
      <c r="F84" s="385"/>
      <c r="G84" s="107">
        <v>1900</v>
      </c>
      <c r="H84" s="92">
        <f>G84*(1-(Скидка!G3/100))</f>
        <v>1900</v>
      </c>
      <c r="J84" s="264"/>
    </row>
    <row r="85" spans="1:10" ht="55" customHeight="1" thickBot="1" x14ac:dyDescent="0.4">
      <c r="A85" s="254" t="s">
        <v>874</v>
      </c>
      <c r="B85" s="382" t="s">
        <v>882</v>
      </c>
      <c r="C85" s="382"/>
      <c r="D85" s="382"/>
      <c r="E85" s="382"/>
      <c r="F85" s="382"/>
      <c r="G85" s="107">
        <v>350</v>
      </c>
      <c r="H85" s="92">
        <f>G85*(1-(Скидка!G3/100))</f>
        <v>350</v>
      </c>
      <c r="J85" s="264"/>
    </row>
    <row r="86" spans="1:10" ht="28.4" customHeight="1" thickBot="1" x14ac:dyDescent="0.4">
      <c r="A86" s="319" t="s">
        <v>207</v>
      </c>
      <c r="B86" s="320"/>
      <c r="C86" s="320"/>
      <c r="D86" s="320"/>
      <c r="E86" s="320"/>
      <c r="F86" s="320"/>
      <c r="G86" s="320"/>
      <c r="H86" s="321"/>
    </row>
    <row r="87" spans="1:10" ht="16.5" customHeight="1" x14ac:dyDescent="0.35">
      <c r="A87" s="201" t="s">
        <v>129</v>
      </c>
      <c r="B87" s="498" t="s">
        <v>892</v>
      </c>
      <c r="C87" s="498"/>
      <c r="D87" s="498"/>
      <c r="E87" s="498"/>
      <c r="F87" s="498"/>
      <c r="G87" s="64">
        <v>1700</v>
      </c>
      <c r="H87" s="58">
        <f>G87*(1-(Скидка!G3/100))</f>
        <v>1700</v>
      </c>
      <c r="J87" s="264"/>
    </row>
    <row r="88" spans="1:10" ht="15" thickBot="1" x14ac:dyDescent="0.4">
      <c r="A88" s="126" t="s">
        <v>130</v>
      </c>
      <c r="B88" s="498" t="s">
        <v>893</v>
      </c>
      <c r="C88" s="498"/>
      <c r="D88" s="498"/>
      <c r="E88" s="498"/>
      <c r="F88" s="498"/>
      <c r="G88" s="70">
        <v>1900</v>
      </c>
      <c r="H88" s="71">
        <f>G88*(1-(Скидка!G3/100))</f>
        <v>1900</v>
      </c>
      <c r="J88" s="264"/>
    </row>
    <row r="89" spans="1:10" ht="15" thickBot="1" x14ac:dyDescent="0.4">
      <c r="A89" s="262" t="s">
        <v>930</v>
      </c>
      <c r="B89" s="475" t="s">
        <v>894</v>
      </c>
      <c r="C89" s="476"/>
      <c r="D89" s="476"/>
      <c r="E89" s="476"/>
      <c r="F89" s="477"/>
      <c r="G89" s="109">
        <v>2100</v>
      </c>
      <c r="H89" s="71">
        <f>G89*(1-(Скидка!G3/100))</f>
        <v>2100</v>
      </c>
      <c r="J89" s="264"/>
    </row>
    <row r="90" spans="1:10" ht="15" thickBot="1" x14ac:dyDescent="0.4">
      <c r="A90" s="262" t="s">
        <v>941</v>
      </c>
      <c r="B90" s="475" t="s">
        <v>942</v>
      </c>
      <c r="C90" s="476"/>
      <c r="D90" s="476"/>
      <c r="E90" s="476"/>
      <c r="F90" s="477"/>
      <c r="G90" s="109">
        <v>2250</v>
      </c>
      <c r="H90" s="71">
        <f>G90*(1-(Скидка!G3/100))</f>
        <v>2250</v>
      </c>
      <c r="J90" s="264"/>
    </row>
    <row r="91" spans="1:10" ht="15" hidden="1" thickBot="1" x14ac:dyDescent="0.4">
      <c r="A91" s="319" t="s">
        <v>265</v>
      </c>
      <c r="B91" s="320"/>
      <c r="C91" s="320"/>
      <c r="D91" s="320"/>
      <c r="E91" s="320"/>
      <c r="F91" s="320"/>
      <c r="G91" s="320"/>
      <c r="H91" s="321"/>
    </row>
    <row r="92" spans="1:10" hidden="1" x14ac:dyDescent="0.35">
      <c r="A92" s="127" t="s">
        <v>260</v>
      </c>
      <c r="B92" s="495" t="s">
        <v>304</v>
      </c>
      <c r="C92" s="496"/>
      <c r="D92" s="496"/>
      <c r="E92" s="496"/>
      <c r="F92" s="497"/>
      <c r="G92" s="128">
        <f>80.5*Скидка!B18*(1+Скидка!B21/100)*(1+Лист1!B179/100)*(1+Лист1!C179/100)*(1+Лист1!D179/100)*(1+Лист1!E179/100)</f>
        <v>96.6</v>
      </c>
      <c r="H92" s="129">
        <f>G92*(1-(Скидка!G3/100))</f>
        <v>96.6</v>
      </c>
    </row>
    <row r="93" spans="1:10" ht="26.5" hidden="1" x14ac:dyDescent="0.35">
      <c r="A93" s="130" t="s">
        <v>259</v>
      </c>
      <c r="B93" s="488" t="s">
        <v>305</v>
      </c>
      <c r="C93" s="489"/>
      <c r="D93" s="489"/>
      <c r="E93" s="489"/>
      <c r="F93" s="490"/>
      <c r="G93" s="107">
        <f>80.5*Скидка!B18*(1+Скидка!B21/100)*(1+Лист1!B180/100)*(1+Лист1!C180/100)*(1+Лист1!D180/100)*(1+Лист1!E180/100)</f>
        <v>96.6</v>
      </c>
      <c r="H93" s="69">
        <f>G93*(1-(Скидка!G3/100))</f>
        <v>96.6</v>
      </c>
    </row>
    <row r="94" spans="1:10" ht="26" hidden="1" x14ac:dyDescent="0.35">
      <c r="A94" s="130" t="s">
        <v>261</v>
      </c>
      <c r="B94" s="289" t="s">
        <v>306</v>
      </c>
      <c r="C94" s="491"/>
      <c r="D94" s="491"/>
      <c r="E94" s="491"/>
      <c r="F94" s="290"/>
      <c r="G94" s="107">
        <f>80.5*Скидка!B18*(1+Скидка!B21/100)*(1+Лист1!B181/100)*(1+Лист1!C181/100)*(1+Лист1!D181/100)*(1+Лист1!E181/100)</f>
        <v>96.6</v>
      </c>
      <c r="H94" s="69">
        <f>G94*(1-(Скидка!G3/100))</f>
        <v>96.6</v>
      </c>
    </row>
    <row r="95" spans="1:10" hidden="1" x14ac:dyDescent="0.35">
      <c r="A95" s="130" t="s">
        <v>262</v>
      </c>
      <c r="B95" s="488" t="s">
        <v>307</v>
      </c>
      <c r="C95" s="489"/>
      <c r="D95" s="489"/>
      <c r="E95" s="489"/>
      <c r="F95" s="490"/>
      <c r="G95" s="107">
        <f>110*Скидка!B18*(1+Скидка!B21/100)*(1+Лист1!B182/100)*(1+Лист1!C182/100)*(1+Лист1!D182/100)*(1+Лист1!E182/100)</f>
        <v>132</v>
      </c>
      <c r="H95" s="69">
        <f>G95*(1-(Скидка!G3/100))</f>
        <v>132</v>
      </c>
    </row>
    <row r="96" spans="1:10" ht="18" hidden="1" x14ac:dyDescent="0.35">
      <c r="A96" s="130" t="s">
        <v>263</v>
      </c>
      <c r="B96" s="289" t="s">
        <v>308</v>
      </c>
      <c r="C96" s="491"/>
      <c r="D96" s="491"/>
      <c r="E96" s="491"/>
      <c r="F96" s="290"/>
      <c r="G96" s="107">
        <f>110*Скидка!B18*(1+Скидка!B21/100)*(1+Лист1!B183/100)*(1+Лист1!C183/100)*(1+Лист1!D183/100)*(1+Лист1!E183/100)</f>
        <v>132</v>
      </c>
      <c r="H96" s="69">
        <f>G96*(1-(Скидка!G3/100))</f>
        <v>132</v>
      </c>
    </row>
    <row r="97" spans="1:10" ht="14" hidden="1" thickBot="1" x14ac:dyDescent="0.4">
      <c r="A97" s="133" t="s">
        <v>264</v>
      </c>
      <c r="B97" s="492" t="s">
        <v>309</v>
      </c>
      <c r="C97" s="493"/>
      <c r="D97" s="493"/>
      <c r="E97" s="493"/>
      <c r="F97" s="494"/>
      <c r="G97" s="134">
        <f>110*Скидка!B18*(1+Скидка!B21/100)*(1+Лист1!B184/100)*(1+Лист1!C184/100)*(1+Лист1!D184/100)*(1+Лист1!E184/100)</f>
        <v>132</v>
      </c>
      <c r="H97" s="135">
        <f>G97*(1-(Скидка!G3/100))</f>
        <v>132</v>
      </c>
    </row>
    <row r="98" spans="1:10" ht="15" thickBot="1" x14ac:dyDescent="0.4">
      <c r="A98" s="340" t="s">
        <v>650</v>
      </c>
      <c r="B98" s="341"/>
      <c r="C98" s="341"/>
      <c r="D98" s="341"/>
      <c r="E98" s="341"/>
      <c r="F98" s="341"/>
      <c r="G98" s="341"/>
      <c r="H98" s="342"/>
    </row>
    <row r="99" spans="1:10" s="191" customFormat="1" x14ac:dyDescent="0.35">
      <c r="A99" s="192" t="s">
        <v>651</v>
      </c>
      <c r="B99" s="499" t="s">
        <v>652</v>
      </c>
      <c r="C99" s="499"/>
      <c r="D99" s="499"/>
      <c r="E99" s="499"/>
      <c r="F99" s="499"/>
      <c r="G99" s="73">
        <f>4125*Скидка!B18*(1+Скидка!B21/100)*(1+Лист1!B186/100)*(1+Лист1!C186/100)*(1+Лист1!D186/100)*(1+Лист1!E186/100)</f>
        <v>4950</v>
      </c>
      <c r="H99" s="186">
        <f>G99*(1-(Скидка!G3/100))</f>
        <v>4950</v>
      </c>
      <c r="J99" s="264"/>
    </row>
    <row r="100" spans="1:10" ht="15" hidden="1" thickBot="1" x14ac:dyDescent="0.4">
      <c r="A100" s="319" t="s">
        <v>295</v>
      </c>
      <c r="B100" s="320"/>
      <c r="C100" s="320"/>
      <c r="D100" s="320"/>
      <c r="E100" s="320"/>
      <c r="F100" s="320"/>
      <c r="G100" s="320"/>
      <c r="H100" s="321"/>
    </row>
    <row r="101" spans="1:10" ht="26" hidden="1" x14ac:dyDescent="0.35">
      <c r="A101" s="127" t="s">
        <v>291</v>
      </c>
      <c r="B101" s="487" t="s">
        <v>293</v>
      </c>
      <c r="C101" s="487"/>
      <c r="D101" s="487"/>
      <c r="E101" s="487"/>
      <c r="F101" s="487"/>
      <c r="G101" s="128">
        <f>2333.33*Скидка!B18*(1+Скидка!B21/100)*(1+Лист1!B185/100)*(1+Лист1!C185/100)*(1+Лист1!D185/100)*(1+Лист1!E185/100)</f>
        <v>2799.9959999999996</v>
      </c>
      <c r="H101" s="129">
        <f>G101*(1-(Скидка!G3/100))</f>
        <v>2799.9959999999996</v>
      </c>
    </row>
    <row r="102" spans="1:10" hidden="1" x14ac:dyDescent="0.35">
      <c r="A102" s="130" t="s">
        <v>292</v>
      </c>
      <c r="B102" s="291" t="s">
        <v>294</v>
      </c>
      <c r="C102" s="291"/>
      <c r="D102" s="291"/>
      <c r="E102" s="291"/>
      <c r="F102" s="291"/>
      <c r="G102" s="107">
        <f>183.33*Скидка!B18*(1+Скидка!B21/100)*(1+Лист1!B186/100)*(1+Лист1!C186/100)*(1+Лист1!D186/100)*(1+Лист1!E186/100)</f>
        <v>219.99600000000001</v>
      </c>
      <c r="H102" s="69">
        <f>G102*(1-(Скидка!G3/100))</f>
        <v>219.99600000000001</v>
      </c>
    </row>
    <row r="103" spans="1:10" ht="22.5" customHeight="1" x14ac:dyDescent="0.35"/>
  </sheetData>
  <sheetProtection formatCells="0" formatColumns="0" formatRows="0" insertColumns="0" insertRows="0" insertHyperlinks="0" deleteColumns="0" deleteRows="0" sort="0" autoFilter="0" pivotTables="0"/>
  <mergeCells count="100">
    <mergeCell ref="B90:F90"/>
    <mergeCell ref="B84:F84"/>
    <mergeCell ref="B16:F16"/>
    <mergeCell ref="B27:F27"/>
    <mergeCell ref="A26:H26"/>
    <mergeCell ref="B42:F42"/>
    <mergeCell ref="A28:H28"/>
    <mergeCell ref="B24:F24"/>
    <mergeCell ref="B25:F25"/>
    <mergeCell ref="B39:F39"/>
    <mergeCell ref="B44:F44"/>
    <mergeCell ref="B67:F67"/>
    <mergeCell ref="B46:F46"/>
    <mergeCell ref="B54:F54"/>
    <mergeCell ref="B55:F55"/>
    <mergeCell ref="B65:F65"/>
    <mergeCell ref="G9:G10"/>
    <mergeCell ref="A11:H11"/>
    <mergeCell ref="A9:A10"/>
    <mergeCell ref="B9:F10"/>
    <mergeCell ref="B41:F41"/>
    <mergeCell ref="B21:F21"/>
    <mergeCell ref="A18:H18"/>
    <mergeCell ref="B23:F23"/>
    <mergeCell ref="B20:F20"/>
    <mergeCell ref="B12:F12"/>
    <mergeCell ref="B14:F14"/>
    <mergeCell ref="B15:F15"/>
    <mergeCell ref="A13:H13"/>
    <mergeCell ref="A22:H22"/>
    <mergeCell ref="B19:F19"/>
    <mergeCell ref="B17:F17"/>
    <mergeCell ref="D1:H1"/>
    <mergeCell ref="D2:H2"/>
    <mergeCell ref="D3:H3"/>
    <mergeCell ref="B5:E5"/>
    <mergeCell ref="A8:G8"/>
    <mergeCell ref="A98:H98"/>
    <mergeCell ref="B99:F99"/>
    <mergeCell ref="B29:F29"/>
    <mergeCell ref="B32:F32"/>
    <mergeCell ref="B36:F36"/>
    <mergeCell ref="B33:F33"/>
    <mergeCell ref="B37:F37"/>
    <mergeCell ref="B30:F30"/>
    <mergeCell ref="B53:F53"/>
    <mergeCell ref="B34:F34"/>
    <mergeCell ref="B31:F31"/>
    <mergeCell ref="A69:H69"/>
    <mergeCell ref="B74:F74"/>
    <mergeCell ref="B75:F75"/>
    <mergeCell ref="B76:F76"/>
    <mergeCell ref="A35:H35"/>
    <mergeCell ref="A100:H100"/>
    <mergeCell ref="B101:F101"/>
    <mergeCell ref="B102:F102"/>
    <mergeCell ref="B38:F38"/>
    <mergeCell ref="B40:F40"/>
    <mergeCell ref="B95:F95"/>
    <mergeCell ref="B96:F96"/>
    <mergeCell ref="B97:F97"/>
    <mergeCell ref="A91:H91"/>
    <mergeCell ref="B92:F92"/>
    <mergeCell ref="B93:F93"/>
    <mergeCell ref="B94:F94"/>
    <mergeCell ref="A86:H86"/>
    <mergeCell ref="B87:F87"/>
    <mergeCell ref="B88:F88"/>
    <mergeCell ref="B43:F43"/>
    <mergeCell ref="B50:F50"/>
    <mergeCell ref="B56:F56"/>
    <mergeCell ref="B45:F45"/>
    <mergeCell ref="A52:H52"/>
    <mergeCell ref="B68:F68"/>
    <mergeCell ref="B57:F57"/>
    <mergeCell ref="B58:F58"/>
    <mergeCell ref="B59:F59"/>
    <mergeCell ref="B60:F60"/>
    <mergeCell ref="B61:F61"/>
    <mergeCell ref="B62:F62"/>
    <mergeCell ref="B63:F63"/>
    <mergeCell ref="B64:F64"/>
    <mergeCell ref="B51:F51"/>
    <mergeCell ref="B66:F66"/>
    <mergeCell ref="B89:F89"/>
    <mergeCell ref="A82:H82"/>
    <mergeCell ref="B83:F83"/>
    <mergeCell ref="B85:F85"/>
    <mergeCell ref="B47:F47"/>
    <mergeCell ref="A77:H77"/>
    <mergeCell ref="B78:F78"/>
    <mergeCell ref="B79:F79"/>
    <mergeCell ref="B80:F80"/>
    <mergeCell ref="B81:F81"/>
    <mergeCell ref="B70:F70"/>
    <mergeCell ref="B71:F71"/>
    <mergeCell ref="B72:F72"/>
    <mergeCell ref="B73:F73"/>
    <mergeCell ref="A48:H48"/>
    <mergeCell ref="B49:F49"/>
  </mergeCells>
  <hyperlinks>
    <hyperlink ref="A5" location="Оглавление!A1" display="Оглавление"/>
    <hyperlink ref="H10" location="Скидка!A1" display="Скидка!A1"/>
  </hyperlinks>
  <pageMargins left="0" right="0" top="7.874015748031496E-2" bottom="0.74803149606299213" header="0.31496062992125984" footer="0.31496062992125984"/>
  <pageSetup paperSize="9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234"/>
  <sheetViews>
    <sheetView topLeftCell="A196" workbookViewId="0">
      <selection activeCell="M219" sqref="M219"/>
    </sheetView>
  </sheetViews>
  <sheetFormatPr defaultRowHeight="14.5" x14ac:dyDescent="0.35"/>
  <cols>
    <col min="1" max="1" width="19.81640625" customWidth="1"/>
    <col min="2" max="2" width="11.453125" customWidth="1"/>
    <col min="4" max="4" width="6.26953125" customWidth="1"/>
    <col min="5" max="5" width="7.26953125" customWidth="1"/>
    <col min="6" max="6" width="12.54296875" customWidth="1"/>
    <col min="7" max="7" width="18.26953125" customWidth="1"/>
    <col min="8" max="8" width="10.7265625" customWidth="1"/>
    <col min="9" max="9" width="3.453125" customWidth="1"/>
  </cols>
  <sheetData>
    <row r="1" spans="1:9" ht="21" customHeight="1" x14ac:dyDescent="0.65">
      <c r="D1" s="354" t="s">
        <v>0</v>
      </c>
      <c r="E1" s="354"/>
      <c r="F1" s="354"/>
      <c r="G1" s="354"/>
      <c r="H1" s="354"/>
      <c r="I1" s="3"/>
    </row>
    <row r="2" spans="1:9" ht="15.5" x14ac:dyDescent="0.35">
      <c r="D2" s="283" t="s">
        <v>1</v>
      </c>
      <c r="E2" s="283"/>
      <c r="F2" s="283"/>
      <c r="G2" s="283"/>
      <c r="H2" s="283"/>
      <c r="I2" s="4"/>
    </row>
    <row r="3" spans="1:9" x14ac:dyDescent="0.35">
      <c r="D3" s="284" t="s">
        <v>2</v>
      </c>
      <c r="E3" s="284"/>
      <c r="F3" s="284"/>
      <c r="G3" s="284"/>
      <c r="H3" s="284"/>
      <c r="I3" s="1"/>
    </row>
    <row r="4" spans="1:9" ht="6.75" customHeight="1" x14ac:dyDescent="0.35"/>
    <row r="5" spans="1:9" ht="15.5" x14ac:dyDescent="0.35">
      <c r="A5" s="43" t="s">
        <v>238</v>
      </c>
      <c r="B5" s="294" t="s">
        <v>193</v>
      </c>
      <c r="C5" s="294"/>
      <c r="D5" s="294"/>
      <c r="E5" s="294"/>
      <c r="F5" s="44">
        <f>Скидка!B15</f>
        <v>45694</v>
      </c>
      <c r="G5" s="84"/>
      <c r="H5" s="85"/>
      <c r="I5" s="9"/>
    </row>
    <row r="6" spans="1:9" ht="3.75" customHeight="1" x14ac:dyDescent="0.35">
      <c r="A6" s="47"/>
      <c r="B6" s="47"/>
      <c r="C6" s="47"/>
      <c r="D6" s="47"/>
      <c r="E6" s="47"/>
      <c r="F6" s="47"/>
      <c r="G6" s="47"/>
      <c r="H6" s="47"/>
    </row>
    <row r="7" spans="1:9" ht="2.15" customHeight="1" thickBot="1" x14ac:dyDescent="0.4">
      <c r="A7" s="86"/>
      <c r="B7" s="86"/>
      <c r="C7" s="86"/>
      <c r="D7" s="86"/>
      <c r="E7" s="86"/>
      <c r="F7" s="86"/>
      <c r="G7" s="86"/>
      <c r="H7" s="86"/>
      <c r="I7" s="5"/>
    </row>
    <row r="8" spans="1:9" ht="29.5" customHeight="1" thickBot="1" x14ac:dyDescent="0.4">
      <c r="A8" s="505" t="s">
        <v>409</v>
      </c>
      <c r="B8" s="505"/>
      <c r="C8" s="505"/>
      <c r="D8" s="505"/>
      <c r="E8" s="505"/>
      <c r="F8" s="505"/>
      <c r="G8" s="505"/>
      <c r="H8" s="150" t="s">
        <v>410</v>
      </c>
      <c r="I8" s="6"/>
    </row>
    <row r="9" spans="1:9" ht="27" customHeight="1" x14ac:dyDescent="0.35">
      <c r="A9" s="533" t="s">
        <v>412</v>
      </c>
      <c r="B9" s="534"/>
      <c r="C9" s="534"/>
      <c r="D9" s="534"/>
      <c r="E9" s="534"/>
      <c r="F9" s="535"/>
      <c r="G9" s="531" t="s">
        <v>190</v>
      </c>
      <c r="H9" s="148" t="s">
        <v>191</v>
      </c>
    </row>
    <row r="10" spans="1:9" ht="26.25" customHeight="1" thickBot="1" x14ac:dyDescent="0.4">
      <c r="A10" s="536"/>
      <c r="B10" s="537"/>
      <c r="C10" s="537"/>
      <c r="D10" s="537"/>
      <c r="E10" s="537"/>
      <c r="F10" s="538"/>
      <c r="G10" s="532"/>
      <c r="H10" s="149">
        <f>Скидка!G3</f>
        <v>0</v>
      </c>
    </row>
    <row r="11" spans="1:9" ht="16" customHeight="1" x14ac:dyDescent="0.35">
      <c r="A11" s="541" t="s">
        <v>413</v>
      </c>
      <c r="B11" s="542"/>
      <c r="C11" s="542"/>
      <c r="D11" s="542"/>
      <c r="E11" s="542"/>
      <c r="F11" s="542"/>
      <c r="G11" s="542"/>
      <c r="H11" s="543"/>
    </row>
    <row r="12" spans="1:9" ht="15" customHeight="1" x14ac:dyDescent="0.35">
      <c r="A12" s="576"/>
      <c r="B12" s="577"/>
      <c r="C12" s="539" t="s">
        <v>414</v>
      </c>
      <c r="D12" s="539"/>
      <c r="E12" s="539"/>
      <c r="F12" s="539"/>
      <c r="G12" s="553">
        <f>889.8*Скидка!B18*(1+Скидка!B21/100)*(1+Лист1!B165/100)*(1+Лист1!C165/100)*(1+Лист1!D165/100)*(1+Лист1!E165/100)</f>
        <v>1067.76</v>
      </c>
      <c r="H12" s="556">
        <f>G12*((1-(Скидка!G3/100))-(Скидка!B9/100))</f>
        <v>1067.76</v>
      </c>
    </row>
    <row r="13" spans="1:9" ht="15" customHeight="1" x14ac:dyDescent="0.35">
      <c r="A13" s="578"/>
      <c r="B13" s="579"/>
      <c r="C13" s="540" t="s">
        <v>415</v>
      </c>
      <c r="D13" s="540"/>
      <c r="E13" s="540"/>
      <c r="F13" s="151" t="s">
        <v>416</v>
      </c>
      <c r="G13" s="554"/>
      <c r="H13" s="557"/>
    </row>
    <row r="14" spans="1:9" ht="15" customHeight="1" x14ac:dyDescent="0.35">
      <c r="A14" s="578"/>
      <c r="B14" s="579"/>
      <c r="C14" s="540" t="s">
        <v>417</v>
      </c>
      <c r="D14" s="540"/>
      <c r="E14" s="540"/>
      <c r="F14" s="151" t="s">
        <v>418</v>
      </c>
      <c r="G14" s="554"/>
      <c r="H14" s="557"/>
    </row>
    <row r="15" spans="1:9" ht="15" customHeight="1" x14ac:dyDescent="0.35">
      <c r="A15" s="578"/>
      <c r="B15" s="579"/>
      <c r="C15" s="540" t="s">
        <v>419</v>
      </c>
      <c r="D15" s="540"/>
      <c r="E15" s="540"/>
      <c r="F15" s="151" t="s">
        <v>420</v>
      </c>
      <c r="G15" s="554"/>
      <c r="H15" s="557"/>
    </row>
    <row r="16" spans="1:9" ht="15" customHeight="1" x14ac:dyDescent="0.35">
      <c r="A16" s="578"/>
      <c r="B16" s="579"/>
      <c r="C16" s="544" t="s">
        <v>421</v>
      </c>
      <c r="D16" s="545"/>
      <c r="E16" s="545"/>
      <c r="F16" s="546"/>
      <c r="G16" s="554"/>
      <c r="H16" s="557"/>
    </row>
    <row r="17" spans="1:8" ht="15" customHeight="1" x14ac:dyDescent="0.35">
      <c r="A17" s="578"/>
      <c r="B17" s="579"/>
      <c r="C17" s="540" t="s">
        <v>422</v>
      </c>
      <c r="D17" s="540"/>
      <c r="E17" s="540"/>
      <c r="F17" s="151" t="s">
        <v>423</v>
      </c>
      <c r="G17" s="554"/>
      <c r="H17" s="557"/>
    </row>
    <row r="18" spans="1:8" ht="15" customHeight="1" x14ac:dyDescent="0.35">
      <c r="A18" s="578"/>
      <c r="B18" s="579"/>
      <c r="C18" s="552" t="s">
        <v>424</v>
      </c>
      <c r="D18" s="552"/>
      <c r="E18" s="552"/>
      <c r="F18" s="151" t="s">
        <v>423</v>
      </c>
      <c r="G18" s="554"/>
      <c r="H18" s="557"/>
    </row>
    <row r="19" spans="1:8" ht="15" customHeight="1" x14ac:dyDescent="0.35">
      <c r="A19" s="578"/>
      <c r="B19" s="579"/>
      <c r="C19" s="540" t="s">
        <v>425</v>
      </c>
      <c r="D19" s="540"/>
      <c r="E19" s="540"/>
      <c r="F19" s="151" t="s">
        <v>426</v>
      </c>
      <c r="G19" s="554"/>
      <c r="H19" s="557"/>
    </row>
    <row r="20" spans="1:8" ht="15" customHeight="1" x14ac:dyDescent="0.35">
      <c r="A20" s="580"/>
      <c r="B20" s="581"/>
      <c r="C20" s="540" t="s">
        <v>427</v>
      </c>
      <c r="D20" s="540"/>
      <c r="E20" s="540"/>
      <c r="F20" s="151" t="s">
        <v>426</v>
      </c>
      <c r="G20" s="555"/>
      <c r="H20" s="558"/>
    </row>
    <row r="21" spans="1:8" ht="15" customHeight="1" thickBot="1" x14ac:dyDescent="0.4">
      <c r="A21" s="508" t="s">
        <v>436</v>
      </c>
      <c r="B21" s="509"/>
      <c r="C21" s="509"/>
      <c r="D21" s="509"/>
      <c r="E21" s="509"/>
      <c r="F21" s="509"/>
      <c r="G21" s="509"/>
      <c r="H21" s="510"/>
    </row>
    <row r="22" spans="1:8" ht="15" customHeight="1" x14ac:dyDescent="0.35">
      <c r="A22" s="548"/>
      <c r="B22" s="549"/>
      <c r="C22" s="539" t="s">
        <v>414</v>
      </c>
      <c r="D22" s="539"/>
      <c r="E22" s="539"/>
      <c r="F22" s="539"/>
      <c r="G22" s="559"/>
      <c r="H22" s="548"/>
    </row>
    <row r="23" spans="1:8" ht="15" customHeight="1" x14ac:dyDescent="0.35">
      <c r="A23" s="550"/>
      <c r="B23" s="551"/>
      <c r="C23" s="540" t="s">
        <v>415</v>
      </c>
      <c r="D23" s="540"/>
      <c r="E23" s="540"/>
      <c r="F23" s="151" t="s">
        <v>428</v>
      </c>
      <c r="G23" s="560"/>
      <c r="H23" s="550"/>
    </row>
    <row r="24" spans="1:8" ht="15" customHeight="1" x14ac:dyDescent="0.35">
      <c r="A24" s="550"/>
      <c r="B24" s="551"/>
      <c r="C24" s="540" t="s">
        <v>417</v>
      </c>
      <c r="D24" s="540"/>
      <c r="E24" s="540"/>
      <c r="F24" s="151" t="s">
        <v>418</v>
      </c>
      <c r="G24" s="560"/>
      <c r="H24" s="550"/>
    </row>
    <row r="25" spans="1:8" ht="15" customHeight="1" x14ac:dyDescent="0.35">
      <c r="A25" s="550"/>
      <c r="B25" s="551"/>
      <c r="C25" s="540" t="s">
        <v>419</v>
      </c>
      <c r="D25" s="540"/>
      <c r="E25" s="540"/>
      <c r="F25" s="151" t="s">
        <v>429</v>
      </c>
      <c r="G25" s="560"/>
      <c r="H25" s="550"/>
    </row>
    <row r="26" spans="1:8" ht="15" customHeight="1" x14ac:dyDescent="0.35">
      <c r="A26" s="550"/>
      <c r="B26" s="551"/>
      <c r="C26" s="544" t="s">
        <v>421</v>
      </c>
      <c r="D26" s="545"/>
      <c r="E26" s="545"/>
      <c r="F26" s="546"/>
      <c r="G26" s="560"/>
      <c r="H26" s="550"/>
    </row>
    <row r="27" spans="1:8" ht="15" customHeight="1" x14ac:dyDescent="0.35">
      <c r="A27" s="550"/>
      <c r="B27" s="551"/>
      <c r="C27" s="540" t="s">
        <v>422</v>
      </c>
      <c r="D27" s="540"/>
      <c r="E27" s="540"/>
      <c r="F27" s="151" t="s">
        <v>430</v>
      </c>
      <c r="G27" s="560"/>
      <c r="H27" s="550"/>
    </row>
    <row r="28" spans="1:8" ht="15" customHeight="1" x14ac:dyDescent="0.35">
      <c r="A28" s="550"/>
      <c r="B28" s="551"/>
      <c r="C28" s="552" t="s">
        <v>424</v>
      </c>
      <c r="D28" s="552"/>
      <c r="E28" s="552"/>
      <c r="F28" s="151" t="s">
        <v>431</v>
      </c>
      <c r="G28" s="560"/>
      <c r="H28" s="550"/>
    </row>
    <row r="29" spans="1:8" ht="15" customHeight="1" x14ac:dyDescent="0.35">
      <c r="A29" s="550"/>
      <c r="B29" s="551"/>
      <c r="C29" s="540" t="s">
        <v>425</v>
      </c>
      <c r="D29" s="540"/>
      <c r="E29" s="540"/>
      <c r="F29" s="151" t="s">
        <v>426</v>
      </c>
      <c r="G29" s="560"/>
      <c r="H29" s="550"/>
    </row>
    <row r="30" spans="1:8" ht="15" customHeight="1" x14ac:dyDescent="0.35">
      <c r="A30" s="550"/>
      <c r="B30" s="551"/>
      <c r="C30" s="540" t="s">
        <v>427</v>
      </c>
      <c r="D30" s="540"/>
      <c r="E30" s="540"/>
      <c r="F30" s="151" t="s">
        <v>426</v>
      </c>
      <c r="G30" s="560"/>
      <c r="H30" s="550"/>
    </row>
    <row r="31" spans="1:8" ht="15" customHeight="1" thickBot="1" x14ac:dyDescent="0.4">
      <c r="A31" s="508" t="s">
        <v>437</v>
      </c>
      <c r="B31" s="509"/>
      <c r="C31" s="509"/>
      <c r="D31" s="509"/>
      <c r="E31" s="509"/>
      <c r="F31" s="509"/>
      <c r="G31" s="509"/>
      <c r="H31" s="510"/>
    </row>
    <row r="32" spans="1:8" ht="15" customHeight="1" x14ac:dyDescent="0.35">
      <c r="A32" s="548"/>
      <c r="B32" s="549"/>
      <c r="C32" s="539" t="s">
        <v>414</v>
      </c>
      <c r="D32" s="539"/>
      <c r="E32" s="539"/>
      <c r="F32" s="539"/>
      <c r="G32" s="559"/>
      <c r="H32" s="548"/>
    </row>
    <row r="33" spans="1:8" ht="15" customHeight="1" x14ac:dyDescent="0.35">
      <c r="A33" s="550"/>
      <c r="B33" s="551"/>
      <c r="C33" s="540" t="s">
        <v>415</v>
      </c>
      <c r="D33" s="540"/>
      <c r="E33" s="540"/>
      <c r="F33" s="151" t="s">
        <v>432</v>
      </c>
      <c r="G33" s="560"/>
      <c r="H33" s="550"/>
    </row>
    <row r="34" spans="1:8" ht="15" customHeight="1" x14ac:dyDescent="0.35">
      <c r="A34" s="550"/>
      <c r="B34" s="551"/>
      <c r="C34" s="540" t="s">
        <v>417</v>
      </c>
      <c r="D34" s="540"/>
      <c r="E34" s="540"/>
      <c r="F34" s="151" t="s">
        <v>418</v>
      </c>
      <c r="G34" s="560"/>
      <c r="H34" s="550"/>
    </row>
    <row r="35" spans="1:8" ht="15" customHeight="1" x14ac:dyDescent="0.35">
      <c r="A35" s="550"/>
      <c r="B35" s="551"/>
      <c r="C35" s="540" t="s">
        <v>419</v>
      </c>
      <c r="D35" s="540"/>
      <c r="E35" s="540"/>
      <c r="F35" s="151" t="s">
        <v>433</v>
      </c>
      <c r="G35" s="560"/>
      <c r="H35" s="550"/>
    </row>
    <row r="36" spans="1:8" ht="15" customHeight="1" x14ac:dyDescent="0.35">
      <c r="A36" s="550"/>
      <c r="B36" s="551"/>
      <c r="C36" s="539" t="s">
        <v>421</v>
      </c>
      <c r="D36" s="539"/>
      <c r="E36" s="539"/>
      <c r="F36" s="539"/>
      <c r="G36" s="560"/>
      <c r="H36" s="550"/>
    </row>
    <row r="37" spans="1:8" ht="15" customHeight="1" x14ac:dyDescent="0.35">
      <c r="A37" s="550"/>
      <c r="B37" s="551"/>
      <c r="C37" s="540" t="s">
        <v>422</v>
      </c>
      <c r="D37" s="540"/>
      <c r="E37" s="540"/>
      <c r="F37" s="151" t="s">
        <v>434</v>
      </c>
      <c r="G37" s="560"/>
      <c r="H37" s="550"/>
    </row>
    <row r="38" spans="1:8" ht="15" customHeight="1" x14ac:dyDescent="0.35">
      <c r="A38" s="550"/>
      <c r="B38" s="551"/>
      <c r="C38" s="552" t="s">
        <v>424</v>
      </c>
      <c r="D38" s="552"/>
      <c r="E38" s="552"/>
      <c r="F38" s="151" t="s">
        <v>434</v>
      </c>
      <c r="G38" s="560"/>
      <c r="H38" s="550"/>
    </row>
    <row r="39" spans="1:8" ht="15" customHeight="1" x14ac:dyDescent="0.35">
      <c r="A39" s="550"/>
      <c r="B39" s="551"/>
      <c r="C39" s="540" t="s">
        <v>425</v>
      </c>
      <c r="D39" s="540"/>
      <c r="E39" s="540"/>
      <c r="F39" s="151" t="s">
        <v>426</v>
      </c>
      <c r="G39" s="560"/>
      <c r="H39" s="550"/>
    </row>
    <row r="40" spans="1:8" ht="15" customHeight="1" x14ac:dyDescent="0.35">
      <c r="A40" s="550"/>
      <c r="B40" s="551"/>
      <c r="C40" s="547" t="s">
        <v>427</v>
      </c>
      <c r="D40" s="547"/>
      <c r="E40" s="547"/>
      <c r="F40" s="153" t="s">
        <v>426</v>
      </c>
      <c r="G40" s="560"/>
      <c r="H40" s="550"/>
    </row>
    <row r="41" spans="1:8" ht="15" customHeight="1" x14ac:dyDescent="0.35">
      <c r="A41" s="561" t="s">
        <v>435</v>
      </c>
      <c r="B41" s="562"/>
      <c r="C41" s="562"/>
      <c r="D41" s="562"/>
      <c r="E41" s="562"/>
      <c r="F41" s="562"/>
      <c r="G41" s="562"/>
      <c r="H41" s="563"/>
    </row>
    <row r="42" spans="1:8" ht="15" customHeight="1" x14ac:dyDescent="0.35">
      <c r="A42" s="565"/>
      <c r="B42" s="551"/>
      <c r="C42" s="564" t="s">
        <v>414</v>
      </c>
      <c r="D42" s="564"/>
      <c r="E42" s="564"/>
      <c r="F42" s="564"/>
      <c r="G42" s="560"/>
      <c r="H42" s="565"/>
    </row>
    <row r="43" spans="1:8" ht="15" customHeight="1" x14ac:dyDescent="0.35">
      <c r="A43" s="550"/>
      <c r="B43" s="551"/>
      <c r="C43" s="540" t="s">
        <v>415</v>
      </c>
      <c r="D43" s="540"/>
      <c r="E43" s="540"/>
      <c r="F43" s="151" t="s">
        <v>416</v>
      </c>
      <c r="G43" s="560"/>
      <c r="H43" s="550"/>
    </row>
    <row r="44" spans="1:8" ht="15" customHeight="1" x14ac:dyDescent="0.35">
      <c r="A44" s="550"/>
      <c r="B44" s="551"/>
      <c r="C44" s="540" t="s">
        <v>417</v>
      </c>
      <c r="D44" s="540"/>
      <c r="E44" s="540"/>
      <c r="F44" s="151" t="s">
        <v>418</v>
      </c>
      <c r="G44" s="560"/>
      <c r="H44" s="550"/>
    </row>
    <row r="45" spans="1:8" x14ac:dyDescent="0.35">
      <c r="A45" s="550"/>
      <c r="B45" s="551"/>
      <c r="C45" s="540" t="s">
        <v>419</v>
      </c>
      <c r="D45" s="540"/>
      <c r="E45" s="540"/>
      <c r="F45" s="151" t="s">
        <v>438</v>
      </c>
      <c r="G45" s="560"/>
      <c r="H45" s="550"/>
    </row>
    <row r="46" spans="1:8" x14ac:dyDescent="0.35">
      <c r="A46" s="550"/>
      <c r="B46" s="551"/>
      <c r="C46" s="540" t="s">
        <v>439</v>
      </c>
      <c r="D46" s="540"/>
      <c r="E46" s="540"/>
      <c r="F46" s="152">
        <v>3</v>
      </c>
      <c r="G46" s="560"/>
      <c r="H46" s="550"/>
    </row>
    <row r="47" spans="1:8" x14ac:dyDescent="0.35">
      <c r="A47" s="550"/>
      <c r="B47" s="551"/>
      <c r="C47" s="540" t="s">
        <v>440</v>
      </c>
      <c r="D47" s="540"/>
      <c r="E47" s="540"/>
      <c r="F47" s="151" t="s">
        <v>441</v>
      </c>
      <c r="G47" s="560"/>
      <c r="H47" s="550"/>
    </row>
    <row r="48" spans="1:8" x14ac:dyDescent="0.35">
      <c r="A48" s="550"/>
      <c r="B48" s="551"/>
      <c r="C48" s="566" t="s">
        <v>421</v>
      </c>
      <c r="D48" s="566"/>
      <c r="E48" s="566"/>
      <c r="F48" s="566"/>
      <c r="G48" s="560"/>
      <c r="H48" s="550"/>
    </row>
    <row r="49" spans="1:8" x14ac:dyDescent="0.35">
      <c r="A49" s="550"/>
      <c r="B49" s="551"/>
      <c r="C49" s="540" t="s">
        <v>422</v>
      </c>
      <c r="D49" s="540"/>
      <c r="E49" s="540"/>
      <c r="F49" s="151" t="s">
        <v>430</v>
      </c>
      <c r="G49" s="560"/>
      <c r="H49" s="550"/>
    </row>
    <row r="50" spans="1:8" x14ac:dyDescent="0.35">
      <c r="A50" s="550"/>
      <c r="B50" s="551"/>
      <c r="C50" s="547" t="s">
        <v>424</v>
      </c>
      <c r="D50" s="547"/>
      <c r="E50" s="547"/>
      <c r="F50" s="153" t="s">
        <v>423</v>
      </c>
      <c r="G50" s="560"/>
      <c r="H50" s="550"/>
    </row>
    <row r="51" spans="1:8" x14ac:dyDescent="0.35">
      <c r="A51" s="561" t="s">
        <v>442</v>
      </c>
      <c r="B51" s="562"/>
      <c r="C51" s="562"/>
      <c r="D51" s="562"/>
      <c r="E51" s="562"/>
      <c r="F51" s="562"/>
      <c r="G51" s="562"/>
      <c r="H51" s="563"/>
    </row>
    <row r="52" spans="1:8" x14ac:dyDescent="0.35">
      <c r="A52" s="567"/>
      <c r="B52" s="568"/>
      <c r="C52" s="539" t="s">
        <v>414</v>
      </c>
      <c r="D52" s="539"/>
      <c r="E52" s="539"/>
      <c r="F52" s="539"/>
      <c r="G52" s="569"/>
      <c r="H52" s="567"/>
    </row>
    <row r="53" spans="1:8" x14ac:dyDescent="0.35">
      <c r="A53" s="550"/>
      <c r="B53" s="551"/>
      <c r="C53" s="540" t="s">
        <v>415</v>
      </c>
      <c r="D53" s="540"/>
      <c r="E53" s="540"/>
      <c r="F53" s="151" t="s">
        <v>428</v>
      </c>
      <c r="G53" s="560"/>
      <c r="H53" s="550"/>
    </row>
    <row r="54" spans="1:8" x14ac:dyDescent="0.35">
      <c r="A54" s="550"/>
      <c r="B54" s="551"/>
      <c r="C54" s="540" t="s">
        <v>417</v>
      </c>
      <c r="D54" s="540"/>
      <c r="E54" s="540"/>
      <c r="F54" s="151" t="s">
        <v>418</v>
      </c>
      <c r="G54" s="560"/>
      <c r="H54" s="550"/>
    </row>
    <row r="55" spans="1:8" x14ac:dyDescent="0.35">
      <c r="A55" s="550"/>
      <c r="B55" s="551"/>
      <c r="C55" s="540" t="s">
        <v>419</v>
      </c>
      <c r="D55" s="540"/>
      <c r="E55" s="540"/>
      <c r="F55" s="151" t="s">
        <v>443</v>
      </c>
      <c r="G55" s="560"/>
      <c r="H55" s="550"/>
    </row>
    <row r="56" spans="1:8" x14ac:dyDescent="0.35">
      <c r="A56" s="550"/>
      <c r="B56" s="551"/>
      <c r="C56" s="540" t="s">
        <v>439</v>
      </c>
      <c r="D56" s="540"/>
      <c r="E56" s="540"/>
      <c r="F56" s="152">
        <v>3</v>
      </c>
      <c r="G56" s="560"/>
      <c r="H56" s="550"/>
    </row>
    <row r="57" spans="1:8" x14ac:dyDescent="0.35">
      <c r="A57" s="550"/>
      <c r="B57" s="551"/>
      <c r="C57" s="540" t="s">
        <v>440</v>
      </c>
      <c r="D57" s="540"/>
      <c r="E57" s="540"/>
      <c r="F57" s="151" t="s">
        <v>441</v>
      </c>
      <c r="G57" s="560"/>
      <c r="H57" s="550"/>
    </row>
    <row r="58" spans="1:8" x14ac:dyDescent="0.35">
      <c r="A58" s="550"/>
      <c r="B58" s="551"/>
      <c r="C58" s="570" t="s">
        <v>421</v>
      </c>
      <c r="D58" s="571"/>
      <c r="E58" s="571"/>
      <c r="F58" s="572"/>
      <c r="G58" s="560"/>
      <c r="H58" s="550"/>
    </row>
    <row r="59" spans="1:8" x14ac:dyDescent="0.35">
      <c r="A59" s="550"/>
      <c r="B59" s="551"/>
      <c r="C59" s="540" t="s">
        <v>422</v>
      </c>
      <c r="D59" s="540"/>
      <c r="E59" s="540"/>
      <c r="F59" s="151" t="s">
        <v>430</v>
      </c>
      <c r="G59" s="560"/>
      <c r="H59" s="550"/>
    </row>
    <row r="60" spans="1:8" x14ac:dyDescent="0.35">
      <c r="A60" s="550"/>
      <c r="B60" s="551"/>
      <c r="C60" s="540" t="s">
        <v>424</v>
      </c>
      <c r="D60" s="540"/>
      <c r="E60" s="540"/>
      <c r="F60" s="151" t="s">
        <v>423</v>
      </c>
      <c r="G60" s="560"/>
      <c r="H60" s="550"/>
    </row>
    <row r="61" spans="1:8" x14ac:dyDescent="0.35">
      <c r="A61" s="550"/>
      <c r="B61" s="551"/>
      <c r="C61" s="573" t="s">
        <v>425</v>
      </c>
      <c r="D61" s="574"/>
      <c r="E61" s="575"/>
      <c r="F61" s="151" t="s">
        <v>426</v>
      </c>
      <c r="G61" s="560"/>
      <c r="H61" s="550"/>
    </row>
    <row r="62" spans="1:8" x14ac:dyDescent="0.35">
      <c r="A62" s="550"/>
      <c r="B62" s="551"/>
      <c r="C62" s="573" t="s">
        <v>427</v>
      </c>
      <c r="D62" s="574"/>
      <c r="E62" s="575"/>
      <c r="F62" s="151" t="s">
        <v>426</v>
      </c>
      <c r="G62" s="560"/>
      <c r="H62" s="550"/>
    </row>
    <row r="63" spans="1:8" x14ac:dyDescent="0.35">
      <c r="A63" s="550"/>
      <c r="B63" s="551"/>
      <c r="C63" s="573" t="s">
        <v>444</v>
      </c>
      <c r="D63" s="574"/>
      <c r="E63" s="575"/>
      <c r="F63" s="151" t="s">
        <v>426</v>
      </c>
      <c r="G63" s="560"/>
      <c r="H63" s="550"/>
    </row>
    <row r="64" spans="1:8" x14ac:dyDescent="0.35">
      <c r="A64" s="561" t="s">
        <v>445</v>
      </c>
      <c r="B64" s="562"/>
      <c r="C64" s="562"/>
      <c r="D64" s="562"/>
      <c r="E64" s="562"/>
      <c r="F64" s="562"/>
      <c r="G64" s="562"/>
      <c r="H64" s="563"/>
    </row>
    <row r="65" spans="1:8" x14ac:dyDescent="0.35">
      <c r="A65" s="567"/>
      <c r="B65" s="568"/>
      <c r="C65" s="539" t="s">
        <v>414</v>
      </c>
      <c r="D65" s="539"/>
      <c r="E65" s="539"/>
      <c r="F65" s="539"/>
      <c r="G65" s="569"/>
      <c r="H65" s="567"/>
    </row>
    <row r="66" spans="1:8" x14ac:dyDescent="0.35">
      <c r="A66" s="550"/>
      <c r="B66" s="551"/>
      <c r="C66" s="540" t="s">
        <v>415</v>
      </c>
      <c r="D66" s="540"/>
      <c r="E66" s="540"/>
      <c r="F66" s="151" t="s">
        <v>428</v>
      </c>
      <c r="G66" s="560"/>
      <c r="H66" s="550"/>
    </row>
    <row r="67" spans="1:8" x14ac:dyDescent="0.35">
      <c r="A67" s="550"/>
      <c r="B67" s="551"/>
      <c r="C67" s="540" t="s">
        <v>417</v>
      </c>
      <c r="D67" s="540"/>
      <c r="E67" s="540"/>
      <c r="F67" s="151" t="s">
        <v>418</v>
      </c>
      <c r="G67" s="560"/>
      <c r="H67" s="550"/>
    </row>
    <row r="68" spans="1:8" x14ac:dyDescent="0.35">
      <c r="A68" s="550"/>
      <c r="B68" s="551"/>
      <c r="C68" s="540" t="s">
        <v>419</v>
      </c>
      <c r="D68" s="540"/>
      <c r="E68" s="540"/>
      <c r="F68" s="151" t="s">
        <v>446</v>
      </c>
      <c r="G68" s="560"/>
      <c r="H68" s="550"/>
    </row>
    <row r="69" spans="1:8" x14ac:dyDescent="0.35">
      <c r="A69" s="550"/>
      <c r="B69" s="551"/>
      <c r="C69" s="540" t="s">
        <v>439</v>
      </c>
      <c r="D69" s="540"/>
      <c r="E69" s="540"/>
      <c r="F69" s="152">
        <v>4</v>
      </c>
      <c r="G69" s="560"/>
      <c r="H69" s="550"/>
    </row>
    <row r="70" spans="1:8" x14ac:dyDescent="0.35">
      <c r="A70" s="550"/>
      <c r="B70" s="551"/>
      <c r="C70" s="540" t="s">
        <v>440</v>
      </c>
      <c r="D70" s="540"/>
      <c r="E70" s="540"/>
      <c r="F70" s="151" t="s">
        <v>441</v>
      </c>
      <c r="G70" s="560"/>
      <c r="H70" s="550"/>
    </row>
    <row r="71" spans="1:8" x14ac:dyDescent="0.35">
      <c r="A71" s="550"/>
      <c r="B71" s="551"/>
      <c r="C71" s="570" t="s">
        <v>421</v>
      </c>
      <c r="D71" s="571"/>
      <c r="E71" s="571"/>
      <c r="F71" s="572"/>
      <c r="G71" s="560"/>
      <c r="H71" s="550"/>
    </row>
    <row r="72" spans="1:8" x14ac:dyDescent="0.35">
      <c r="A72" s="550"/>
      <c r="B72" s="551"/>
      <c r="C72" s="540" t="s">
        <v>422</v>
      </c>
      <c r="D72" s="540"/>
      <c r="E72" s="540"/>
      <c r="F72" s="151" t="s">
        <v>430</v>
      </c>
      <c r="G72" s="560"/>
      <c r="H72" s="550"/>
    </row>
    <row r="73" spans="1:8" x14ac:dyDescent="0.35">
      <c r="A73" s="550"/>
      <c r="B73" s="551"/>
      <c r="C73" s="540" t="s">
        <v>424</v>
      </c>
      <c r="D73" s="540"/>
      <c r="E73" s="540"/>
      <c r="F73" s="151" t="s">
        <v>423</v>
      </c>
      <c r="G73" s="560"/>
      <c r="H73" s="550"/>
    </row>
    <row r="74" spans="1:8" x14ac:dyDescent="0.35">
      <c r="A74" s="550"/>
      <c r="B74" s="551"/>
      <c r="C74" s="573" t="s">
        <v>425</v>
      </c>
      <c r="D74" s="574"/>
      <c r="E74" s="575"/>
      <c r="F74" s="151" t="s">
        <v>426</v>
      </c>
      <c r="G74" s="560"/>
      <c r="H74" s="550"/>
    </row>
    <row r="75" spans="1:8" x14ac:dyDescent="0.35">
      <c r="A75" s="550"/>
      <c r="B75" s="551"/>
      <c r="C75" s="573" t="s">
        <v>427</v>
      </c>
      <c r="D75" s="574"/>
      <c r="E75" s="575"/>
      <c r="F75" s="151" t="s">
        <v>426</v>
      </c>
      <c r="G75" s="560"/>
      <c r="H75" s="550"/>
    </row>
    <row r="76" spans="1:8" x14ac:dyDescent="0.35">
      <c r="A76" s="550"/>
      <c r="B76" s="551"/>
      <c r="C76" s="573" t="s">
        <v>444</v>
      </c>
      <c r="D76" s="574"/>
      <c r="E76" s="575"/>
      <c r="F76" s="151" t="s">
        <v>426</v>
      </c>
      <c r="G76" s="560"/>
      <c r="H76" s="550"/>
    </row>
    <row r="77" spans="1:8" x14ac:dyDescent="0.35">
      <c r="A77" s="561" t="s">
        <v>447</v>
      </c>
      <c r="B77" s="562"/>
      <c r="C77" s="562"/>
      <c r="D77" s="562"/>
      <c r="E77" s="562"/>
      <c r="F77" s="562"/>
      <c r="G77" s="562"/>
      <c r="H77" s="563"/>
    </row>
    <row r="78" spans="1:8" x14ac:dyDescent="0.35">
      <c r="A78" s="567"/>
      <c r="B78" s="568"/>
      <c r="C78" s="539" t="s">
        <v>414</v>
      </c>
      <c r="D78" s="539"/>
      <c r="E78" s="539"/>
      <c r="F78" s="539"/>
      <c r="G78" s="569"/>
      <c r="H78" s="567"/>
    </row>
    <row r="79" spans="1:8" x14ac:dyDescent="0.35">
      <c r="A79" s="550"/>
      <c r="B79" s="551"/>
      <c r="C79" s="540" t="s">
        <v>415</v>
      </c>
      <c r="D79" s="540"/>
      <c r="E79" s="540"/>
      <c r="F79" s="151" t="s">
        <v>428</v>
      </c>
      <c r="G79" s="560"/>
      <c r="H79" s="550"/>
    </row>
    <row r="80" spans="1:8" x14ac:dyDescent="0.35">
      <c r="A80" s="550"/>
      <c r="B80" s="551"/>
      <c r="C80" s="540" t="s">
        <v>417</v>
      </c>
      <c r="D80" s="540"/>
      <c r="E80" s="540"/>
      <c r="F80" s="151" t="s">
        <v>418</v>
      </c>
      <c r="G80" s="560"/>
      <c r="H80" s="550"/>
    </row>
    <row r="81" spans="1:8" x14ac:dyDescent="0.35">
      <c r="A81" s="550"/>
      <c r="B81" s="551"/>
      <c r="C81" s="540" t="s">
        <v>419</v>
      </c>
      <c r="D81" s="540"/>
      <c r="E81" s="540"/>
      <c r="F81" s="151" t="s">
        <v>448</v>
      </c>
      <c r="G81" s="560"/>
      <c r="H81" s="550"/>
    </row>
    <row r="82" spans="1:8" x14ac:dyDescent="0.35">
      <c r="A82" s="550"/>
      <c r="B82" s="551"/>
      <c r="C82" s="540" t="s">
        <v>439</v>
      </c>
      <c r="D82" s="540"/>
      <c r="E82" s="540"/>
      <c r="F82" s="152">
        <v>5</v>
      </c>
      <c r="G82" s="560"/>
      <c r="H82" s="550"/>
    </row>
    <row r="83" spans="1:8" x14ac:dyDescent="0.35">
      <c r="A83" s="550"/>
      <c r="B83" s="551"/>
      <c r="C83" s="540" t="s">
        <v>440</v>
      </c>
      <c r="D83" s="540"/>
      <c r="E83" s="540"/>
      <c r="F83" s="151" t="s">
        <v>441</v>
      </c>
      <c r="G83" s="560"/>
      <c r="H83" s="550"/>
    </row>
    <row r="84" spans="1:8" x14ac:dyDescent="0.35">
      <c r="A84" s="550"/>
      <c r="B84" s="551"/>
      <c r="C84" s="570" t="s">
        <v>421</v>
      </c>
      <c r="D84" s="571"/>
      <c r="E84" s="571"/>
      <c r="F84" s="572"/>
      <c r="G84" s="560"/>
      <c r="H84" s="550"/>
    </row>
    <row r="85" spans="1:8" x14ac:dyDescent="0.35">
      <c r="A85" s="550"/>
      <c r="B85" s="551"/>
      <c r="C85" s="540" t="s">
        <v>422</v>
      </c>
      <c r="D85" s="540"/>
      <c r="E85" s="540"/>
      <c r="F85" s="151" t="s">
        <v>430</v>
      </c>
      <c r="G85" s="560"/>
      <c r="H85" s="550"/>
    </row>
    <row r="86" spans="1:8" x14ac:dyDescent="0.35">
      <c r="A86" s="550"/>
      <c r="B86" s="551"/>
      <c r="C86" s="540" t="s">
        <v>424</v>
      </c>
      <c r="D86" s="540"/>
      <c r="E86" s="540"/>
      <c r="F86" s="151" t="s">
        <v>423</v>
      </c>
      <c r="G86" s="560"/>
      <c r="H86" s="550"/>
    </row>
    <row r="87" spans="1:8" x14ac:dyDescent="0.35">
      <c r="A87" s="550"/>
      <c r="B87" s="551"/>
      <c r="C87" s="573" t="s">
        <v>425</v>
      </c>
      <c r="D87" s="574"/>
      <c r="E87" s="575"/>
      <c r="F87" s="151" t="s">
        <v>426</v>
      </c>
      <c r="G87" s="560"/>
      <c r="H87" s="550"/>
    </row>
    <row r="88" spans="1:8" x14ac:dyDescent="0.35">
      <c r="A88" s="550"/>
      <c r="B88" s="551"/>
      <c r="C88" s="573" t="s">
        <v>427</v>
      </c>
      <c r="D88" s="574"/>
      <c r="E88" s="575"/>
      <c r="F88" s="151" t="s">
        <v>426</v>
      </c>
      <c r="G88" s="560"/>
      <c r="H88" s="550"/>
    </row>
    <row r="89" spans="1:8" x14ac:dyDescent="0.35">
      <c r="A89" s="550"/>
      <c r="B89" s="551"/>
      <c r="C89" s="573" t="s">
        <v>444</v>
      </c>
      <c r="D89" s="574"/>
      <c r="E89" s="575"/>
      <c r="F89" s="151" t="s">
        <v>426</v>
      </c>
      <c r="G89" s="560"/>
      <c r="H89" s="550"/>
    </row>
    <row r="90" spans="1:8" x14ac:dyDescent="0.35">
      <c r="A90" s="561" t="s">
        <v>449</v>
      </c>
      <c r="B90" s="562"/>
      <c r="C90" s="562"/>
      <c r="D90" s="562"/>
      <c r="E90" s="562"/>
      <c r="F90" s="562"/>
      <c r="G90" s="562"/>
      <c r="H90" s="563"/>
    </row>
    <row r="91" spans="1:8" x14ac:dyDescent="0.35">
      <c r="A91" s="567"/>
      <c r="B91" s="568"/>
      <c r="C91" s="539" t="s">
        <v>414</v>
      </c>
      <c r="D91" s="539"/>
      <c r="E91" s="539"/>
      <c r="F91" s="539"/>
      <c r="G91" s="569"/>
      <c r="H91" s="567"/>
    </row>
    <row r="92" spans="1:8" x14ac:dyDescent="0.35">
      <c r="A92" s="550"/>
      <c r="B92" s="551"/>
      <c r="C92" s="540" t="s">
        <v>415</v>
      </c>
      <c r="D92" s="540"/>
      <c r="E92" s="540"/>
      <c r="F92" s="151" t="s">
        <v>428</v>
      </c>
      <c r="G92" s="560"/>
      <c r="H92" s="550"/>
    </row>
    <row r="93" spans="1:8" x14ac:dyDescent="0.35">
      <c r="A93" s="550"/>
      <c r="B93" s="551"/>
      <c r="C93" s="540" t="s">
        <v>417</v>
      </c>
      <c r="D93" s="540"/>
      <c r="E93" s="540"/>
      <c r="F93" s="151" t="s">
        <v>418</v>
      </c>
      <c r="G93" s="560"/>
      <c r="H93" s="550"/>
    </row>
    <row r="94" spans="1:8" x14ac:dyDescent="0.35">
      <c r="A94" s="550"/>
      <c r="B94" s="551"/>
      <c r="C94" s="540" t="s">
        <v>419</v>
      </c>
      <c r="D94" s="540"/>
      <c r="E94" s="540"/>
      <c r="F94" s="151" t="s">
        <v>450</v>
      </c>
      <c r="G94" s="560"/>
      <c r="H94" s="550"/>
    </row>
    <row r="95" spans="1:8" x14ac:dyDescent="0.35">
      <c r="A95" s="550"/>
      <c r="B95" s="551"/>
      <c r="C95" s="540" t="s">
        <v>439</v>
      </c>
      <c r="D95" s="540"/>
      <c r="E95" s="540"/>
      <c r="F95" s="152">
        <v>7</v>
      </c>
      <c r="G95" s="560"/>
      <c r="H95" s="550"/>
    </row>
    <row r="96" spans="1:8" x14ac:dyDescent="0.35">
      <c r="A96" s="550"/>
      <c r="B96" s="551"/>
      <c r="C96" s="540" t="s">
        <v>440</v>
      </c>
      <c r="D96" s="540"/>
      <c r="E96" s="540"/>
      <c r="F96" s="151" t="s">
        <v>441</v>
      </c>
      <c r="G96" s="560"/>
      <c r="H96" s="550"/>
    </row>
    <row r="97" spans="1:8" x14ac:dyDescent="0.35">
      <c r="A97" s="550"/>
      <c r="B97" s="551"/>
      <c r="C97" s="570" t="s">
        <v>421</v>
      </c>
      <c r="D97" s="571"/>
      <c r="E97" s="571"/>
      <c r="F97" s="572"/>
      <c r="G97" s="560"/>
      <c r="H97" s="550"/>
    </row>
    <row r="98" spans="1:8" x14ac:dyDescent="0.35">
      <c r="A98" s="550"/>
      <c r="B98" s="551"/>
      <c r="C98" s="540" t="s">
        <v>422</v>
      </c>
      <c r="D98" s="540"/>
      <c r="E98" s="540"/>
      <c r="F98" s="151" t="s">
        <v>430</v>
      </c>
      <c r="G98" s="560"/>
      <c r="H98" s="550"/>
    </row>
    <row r="99" spans="1:8" x14ac:dyDescent="0.35">
      <c r="A99" s="550"/>
      <c r="B99" s="551"/>
      <c r="C99" s="540" t="s">
        <v>424</v>
      </c>
      <c r="D99" s="540"/>
      <c r="E99" s="540"/>
      <c r="F99" s="151" t="s">
        <v>423</v>
      </c>
      <c r="G99" s="560"/>
      <c r="H99" s="550"/>
    </row>
    <row r="100" spans="1:8" x14ac:dyDescent="0.35">
      <c r="A100" s="550"/>
      <c r="B100" s="551"/>
      <c r="C100" s="573" t="s">
        <v>425</v>
      </c>
      <c r="D100" s="574"/>
      <c r="E100" s="575"/>
      <c r="F100" s="151" t="s">
        <v>426</v>
      </c>
      <c r="G100" s="560"/>
      <c r="H100" s="550"/>
    </row>
    <row r="101" spans="1:8" x14ac:dyDescent="0.35">
      <c r="A101" s="550"/>
      <c r="B101" s="551"/>
      <c r="C101" s="573" t="s">
        <v>427</v>
      </c>
      <c r="D101" s="574"/>
      <c r="E101" s="575"/>
      <c r="F101" s="151" t="s">
        <v>426</v>
      </c>
      <c r="G101" s="560"/>
      <c r="H101" s="550"/>
    </row>
    <row r="102" spans="1:8" x14ac:dyDescent="0.35">
      <c r="A102" s="550"/>
      <c r="B102" s="551"/>
      <c r="C102" s="573" t="s">
        <v>444</v>
      </c>
      <c r="D102" s="574"/>
      <c r="E102" s="575"/>
      <c r="F102" s="151" t="s">
        <v>426</v>
      </c>
      <c r="G102" s="560"/>
      <c r="H102" s="550"/>
    </row>
    <row r="103" spans="1:8" x14ac:dyDescent="0.35">
      <c r="A103" s="561" t="s">
        <v>451</v>
      </c>
      <c r="B103" s="562"/>
      <c r="C103" s="562"/>
      <c r="D103" s="562"/>
      <c r="E103" s="562"/>
      <c r="F103" s="562"/>
      <c r="G103" s="562"/>
      <c r="H103" s="563"/>
    </row>
    <row r="104" spans="1:8" x14ac:dyDescent="0.35">
      <c r="A104" s="567"/>
      <c r="B104" s="568"/>
      <c r="C104" s="539" t="s">
        <v>414</v>
      </c>
      <c r="D104" s="539"/>
      <c r="E104" s="539"/>
      <c r="F104" s="539"/>
      <c r="G104" s="569"/>
      <c r="H104" s="567"/>
    </row>
    <row r="105" spans="1:8" x14ac:dyDescent="0.35">
      <c r="A105" s="550"/>
      <c r="B105" s="551"/>
      <c r="C105" s="540" t="s">
        <v>415</v>
      </c>
      <c r="D105" s="540"/>
      <c r="E105" s="540"/>
      <c r="F105" s="151" t="s">
        <v>428</v>
      </c>
      <c r="G105" s="560"/>
      <c r="H105" s="550"/>
    </row>
    <row r="106" spans="1:8" x14ac:dyDescent="0.35">
      <c r="A106" s="550"/>
      <c r="B106" s="551"/>
      <c r="C106" s="540" t="s">
        <v>417</v>
      </c>
      <c r="D106" s="540"/>
      <c r="E106" s="540"/>
      <c r="F106" s="151" t="s">
        <v>418</v>
      </c>
      <c r="G106" s="560"/>
      <c r="H106" s="550"/>
    </row>
    <row r="107" spans="1:8" x14ac:dyDescent="0.35">
      <c r="A107" s="550"/>
      <c r="B107" s="551"/>
      <c r="C107" s="540" t="s">
        <v>419</v>
      </c>
      <c r="D107" s="540"/>
      <c r="E107" s="540"/>
      <c r="F107" s="151" t="s">
        <v>453</v>
      </c>
      <c r="G107" s="560"/>
      <c r="H107" s="550"/>
    </row>
    <row r="108" spans="1:8" x14ac:dyDescent="0.35">
      <c r="A108" s="550"/>
      <c r="B108" s="551"/>
      <c r="C108" s="540" t="s">
        <v>439</v>
      </c>
      <c r="D108" s="540"/>
      <c r="E108" s="540"/>
      <c r="F108" s="152">
        <v>9</v>
      </c>
      <c r="G108" s="560"/>
      <c r="H108" s="550"/>
    </row>
    <row r="109" spans="1:8" x14ac:dyDescent="0.35">
      <c r="A109" s="550"/>
      <c r="B109" s="551"/>
      <c r="C109" s="540" t="s">
        <v>440</v>
      </c>
      <c r="D109" s="540"/>
      <c r="E109" s="540"/>
      <c r="F109" s="151" t="s">
        <v>441</v>
      </c>
      <c r="G109" s="560"/>
      <c r="H109" s="550"/>
    </row>
    <row r="110" spans="1:8" x14ac:dyDescent="0.35">
      <c r="A110" s="550"/>
      <c r="B110" s="551"/>
      <c r="C110" s="570" t="s">
        <v>421</v>
      </c>
      <c r="D110" s="571"/>
      <c r="E110" s="571"/>
      <c r="F110" s="572"/>
      <c r="G110" s="560"/>
      <c r="H110" s="550"/>
    </row>
    <row r="111" spans="1:8" x14ac:dyDescent="0.35">
      <c r="A111" s="550"/>
      <c r="B111" s="551"/>
      <c r="C111" s="540" t="s">
        <v>422</v>
      </c>
      <c r="D111" s="540"/>
      <c r="E111" s="540"/>
      <c r="F111" s="151" t="s">
        <v>430</v>
      </c>
      <c r="G111" s="560"/>
      <c r="H111" s="550"/>
    </row>
    <row r="112" spans="1:8" x14ac:dyDescent="0.35">
      <c r="A112" s="550"/>
      <c r="B112" s="551"/>
      <c r="C112" s="540" t="s">
        <v>424</v>
      </c>
      <c r="D112" s="540"/>
      <c r="E112" s="540"/>
      <c r="F112" s="151" t="s">
        <v>423</v>
      </c>
      <c r="G112" s="560"/>
      <c r="H112" s="550"/>
    </row>
    <row r="113" spans="1:8" x14ac:dyDescent="0.35">
      <c r="A113" s="550"/>
      <c r="B113" s="551"/>
      <c r="C113" s="573" t="s">
        <v>425</v>
      </c>
      <c r="D113" s="574"/>
      <c r="E113" s="575"/>
      <c r="F113" s="151" t="s">
        <v>426</v>
      </c>
      <c r="G113" s="560"/>
      <c r="H113" s="550"/>
    </row>
    <row r="114" spans="1:8" x14ac:dyDescent="0.35">
      <c r="A114" s="550"/>
      <c r="B114" s="551"/>
      <c r="C114" s="573" t="s">
        <v>427</v>
      </c>
      <c r="D114" s="574"/>
      <c r="E114" s="575"/>
      <c r="F114" s="151" t="s">
        <v>426</v>
      </c>
      <c r="G114" s="560"/>
      <c r="H114" s="550"/>
    </row>
    <row r="115" spans="1:8" x14ac:dyDescent="0.35">
      <c r="A115" s="550"/>
      <c r="B115" s="551"/>
      <c r="C115" s="573" t="s">
        <v>444</v>
      </c>
      <c r="D115" s="574"/>
      <c r="E115" s="575"/>
      <c r="F115" s="151" t="s">
        <v>426</v>
      </c>
      <c r="G115" s="560"/>
      <c r="H115" s="550"/>
    </row>
    <row r="116" spans="1:8" x14ac:dyDescent="0.35">
      <c r="A116" s="561" t="s">
        <v>452</v>
      </c>
      <c r="B116" s="562"/>
      <c r="C116" s="562"/>
      <c r="D116" s="562"/>
      <c r="E116" s="562"/>
      <c r="F116" s="562"/>
      <c r="G116" s="562"/>
      <c r="H116" s="563"/>
    </row>
    <row r="117" spans="1:8" x14ac:dyDescent="0.35">
      <c r="A117" s="567"/>
      <c r="B117" s="568"/>
      <c r="C117" s="539" t="s">
        <v>414</v>
      </c>
      <c r="D117" s="539"/>
      <c r="E117" s="539"/>
      <c r="F117" s="539"/>
      <c r="G117" s="569"/>
      <c r="H117" s="567"/>
    </row>
    <row r="118" spans="1:8" x14ac:dyDescent="0.35">
      <c r="A118" s="550"/>
      <c r="B118" s="551"/>
      <c r="C118" s="540" t="s">
        <v>415</v>
      </c>
      <c r="D118" s="540"/>
      <c r="E118" s="540"/>
      <c r="F118" s="151" t="s">
        <v>428</v>
      </c>
      <c r="G118" s="560"/>
      <c r="H118" s="550"/>
    </row>
    <row r="119" spans="1:8" x14ac:dyDescent="0.35">
      <c r="A119" s="550"/>
      <c r="B119" s="551"/>
      <c r="C119" s="540" t="s">
        <v>417</v>
      </c>
      <c r="D119" s="540"/>
      <c r="E119" s="540"/>
      <c r="F119" s="151" t="s">
        <v>418</v>
      </c>
      <c r="G119" s="560"/>
      <c r="H119" s="550"/>
    </row>
    <row r="120" spans="1:8" x14ac:dyDescent="0.35">
      <c r="A120" s="550"/>
      <c r="B120" s="551"/>
      <c r="C120" s="540" t="s">
        <v>419</v>
      </c>
      <c r="D120" s="540"/>
      <c r="E120" s="540"/>
      <c r="F120" s="151" t="s">
        <v>453</v>
      </c>
      <c r="G120" s="560"/>
      <c r="H120" s="550"/>
    </row>
    <row r="121" spans="1:8" x14ac:dyDescent="0.35">
      <c r="A121" s="550"/>
      <c r="B121" s="551"/>
      <c r="C121" s="540" t="s">
        <v>439</v>
      </c>
      <c r="D121" s="540"/>
      <c r="E121" s="540"/>
      <c r="F121" s="152">
        <v>9</v>
      </c>
      <c r="G121" s="560"/>
      <c r="H121" s="550"/>
    </row>
    <row r="122" spans="1:8" x14ac:dyDescent="0.35">
      <c r="A122" s="550"/>
      <c r="B122" s="551"/>
      <c r="C122" s="540" t="s">
        <v>440</v>
      </c>
      <c r="D122" s="540"/>
      <c r="E122" s="540"/>
      <c r="F122" s="151" t="s">
        <v>441</v>
      </c>
      <c r="G122" s="560"/>
      <c r="H122" s="550"/>
    </row>
    <row r="123" spans="1:8" x14ac:dyDescent="0.35">
      <c r="A123" s="550"/>
      <c r="B123" s="551"/>
      <c r="C123" s="570" t="s">
        <v>421</v>
      </c>
      <c r="D123" s="571"/>
      <c r="E123" s="571"/>
      <c r="F123" s="572"/>
      <c r="G123" s="560"/>
      <c r="H123" s="550"/>
    </row>
    <row r="124" spans="1:8" x14ac:dyDescent="0.35">
      <c r="A124" s="550"/>
      <c r="B124" s="551"/>
      <c r="C124" s="540" t="s">
        <v>422</v>
      </c>
      <c r="D124" s="540"/>
      <c r="E124" s="540"/>
      <c r="F124" s="151" t="s">
        <v>430</v>
      </c>
      <c r="G124" s="560"/>
      <c r="H124" s="550"/>
    </row>
    <row r="125" spans="1:8" x14ac:dyDescent="0.35">
      <c r="A125" s="550"/>
      <c r="B125" s="551"/>
      <c r="C125" s="540" t="s">
        <v>424</v>
      </c>
      <c r="D125" s="540"/>
      <c r="E125" s="540"/>
      <c r="F125" s="151" t="s">
        <v>423</v>
      </c>
      <c r="G125" s="560"/>
      <c r="H125" s="550"/>
    </row>
    <row r="126" spans="1:8" x14ac:dyDescent="0.35">
      <c r="A126" s="550"/>
      <c r="B126" s="551"/>
      <c r="C126" s="573" t="s">
        <v>425</v>
      </c>
      <c r="D126" s="574"/>
      <c r="E126" s="575"/>
      <c r="F126" s="151" t="s">
        <v>426</v>
      </c>
      <c r="G126" s="560"/>
      <c r="H126" s="550"/>
    </row>
    <row r="127" spans="1:8" x14ac:dyDescent="0.35">
      <c r="A127" s="550"/>
      <c r="B127" s="551"/>
      <c r="C127" s="573" t="s">
        <v>427</v>
      </c>
      <c r="D127" s="574"/>
      <c r="E127" s="575"/>
      <c r="F127" s="151" t="s">
        <v>426</v>
      </c>
      <c r="G127" s="560"/>
      <c r="H127" s="550"/>
    </row>
    <row r="128" spans="1:8" x14ac:dyDescent="0.35">
      <c r="A128" s="550"/>
      <c r="B128" s="551"/>
      <c r="C128" s="573" t="s">
        <v>444</v>
      </c>
      <c r="D128" s="574"/>
      <c r="E128" s="575"/>
      <c r="F128" s="151" t="s">
        <v>426</v>
      </c>
      <c r="G128" s="560"/>
      <c r="H128" s="550"/>
    </row>
    <row r="129" spans="1:8" x14ac:dyDescent="0.35">
      <c r="A129" s="561" t="s">
        <v>454</v>
      </c>
      <c r="B129" s="562"/>
      <c r="C129" s="562"/>
      <c r="D129" s="562"/>
      <c r="E129" s="562"/>
      <c r="F129" s="562"/>
      <c r="G129" s="562"/>
      <c r="H129" s="563"/>
    </row>
    <row r="130" spans="1:8" x14ac:dyDescent="0.35">
      <c r="A130" s="567"/>
      <c r="B130" s="568"/>
      <c r="C130" s="539" t="s">
        <v>414</v>
      </c>
      <c r="D130" s="539"/>
      <c r="E130" s="539"/>
      <c r="F130" s="539"/>
      <c r="G130" s="569"/>
      <c r="H130" s="567"/>
    </row>
    <row r="131" spans="1:8" x14ac:dyDescent="0.35">
      <c r="A131" s="550"/>
      <c r="B131" s="551"/>
      <c r="C131" s="540" t="s">
        <v>415</v>
      </c>
      <c r="D131" s="540"/>
      <c r="E131" s="540"/>
      <c r="F131" s="151" t="s">
        <v>428</v>
      </c>
      <c r="G131" s="560"/>
      <c r="H131" s="550"/>
    </row>
    <row r="132" spans="1:8" x14ac:dyDescent="0.35">
      <c r="A132" s="550"/>
      <c r="B132" s="551"/>
      <c r="C132" s="540" t="s">
        <v>417</v>
      </c>
      <c r="D132" s="540"/>
      <c r="E132" s="540"/>
      <c r="F132" s="151" t="s">
        <v>418</v>
      </c>
      <c r="G132" s="560"/>
      <c r="H132" s="550"/>
    </row>
    <row r="133" spans="1:8" x14ac:dyDescent="0.35">
      <c r="A133" s="550"/>
      <c r="B133" s="551"/>
      <c r="C133" s="540" t="s">
        <v>419</v>
      </c>
      <c r="D133" s="540"/>
      <c r="E133" s="540"/>
      <c r="F133" s="151" t="s">
        <v>455</v>
      </c>
      <c r="G133" s="560"/>
      <c r="H133" s="550"/>
    </row>
    <row r="134" spans="1:8" x14ac:dyDescent="0.35">
      <c r="A134" s="550"/>
      <c r="B134" s="551"/>
      <c r="C134" s="540" t="s">
        <v>439</v>
      </c>
      <c r="D134" s="540"/>
      <c r="E134" s="540"/>
      <c r="F134" s="152">
        <v>3</v>
      </c>
      <c r="G134" s="560"/>
      <c r="H134" s="550"/>
    </row>
    <row r="135" spans="1:8" x14ac:dyDescent="0.35">
      <c r="A135" s="550"/>
      <c r="B135" s="551"/>
      <c r="C135" s="540" t="s">
        <v>440</v>
      </c>
      <c r="D135" s="540"/>
      <c r="E135" s="540"/>
      <c r="F135" s="151" t="s">
        <v>456</v>
      </c>
      <c r="G135" s="560"/>
      <c r="H135" s="550"/>
    </row>
    <row r="136" spans="1:8" x14ac:dyDescent="0.35">
      <c r="A136" s="550"/>
      <c r="B136" s="551"/>
      <c r="C136" s="566" t="s">
        <v>421</v>
      </c>
      <c r="D136" s="566"/>
      <c r="E136" s="566"/>
      <c r="F136" s="566"/>
      <c r="G136" s="560"/>
      <c r="H136" s="550"/>
    </row>
    <row r="137" spans="1:8" x14ac:dyDescent="0.35">
      <c r="A137" s="550"/>
      <c r="B137" s="551"/>
      <c r="C137" s="540" t="s">
        <v>457</v>
      </c>
      <c r="D137" s="540"/>
      <c r="E137" s="540"/>
      <c r="F137" s="151" t="s">
        <v>458</v>
      </c>
      <c r="G137" s="560"/>
      <c r="H137" s="550"/>
    </row>
    <row r="138" spans="1:8" x14ac:dyDescent="0.35">
      <c r="A138" s="550"/>
      <c r="B138" s="551"/>
      <c r="C138" s="540" t="s">
        <v>459</v>
      </c>
      <c r="D138" s="540"/>
      <c r="E138" s="540"/>
      <c r="F138" s="151" t="s">
        <v>460</v>
      </c>
      <c r="G138" s="560"/>
      <c r="H138" s="550"/>
    </row>
    <row r="139" spans="1:8" x14ac:dyDescent="0.35">
      <c r="A139" s="550"/>
      <c r="B139" s="551"/>
      <c r="C139" s="582" t="s">
        <v>424</v>
      </c>
      <c r="D139" s="582"/>
      <c r="E139" s="582"/>
      <c r="F139" s="151" t="s">
        <v>460</v>
      </c>
      <c r="G139" s="560"/>
      <c r="H139" s="550"/>
    </row>
    <row r="140" spans="1:8" x14ac:dyDescent="0.35">
      <c r="A140" s="561" t="s">
        <v>461</v>
      </c>
      <c r="B140" s="562"/>
      <c r="C140" s="562"/>
      <c r="D140" s="562"/>
      <c r="E140" s="562"/>
      <c r="F140" s="562"/>
      <c r="G140" s="562"/>
      <c r="H140" s="563"/>
    </row>
    <row r="141" spans="1:8" x14ac:dyDescent="0.35">
      <c r="A141" s="567"/>
      <c r="B141" s="568"/>
      <c r="C141" s="539" t="s">
        <v>414</v>
      </c>
      <c r="D141" s="539"/>
      <c r="E141" s="539"/>
      <c r="F141" s="539"/>
      <c r="G141" s="569"/>
      <c r="H141" s="567"/>
    </row>
    <row r="142" spans="1:8" x14ac:dyDescent="0.35">
      <c r="A142" s="550"/>
      <c r="B142" s="551"/>
      <c r="C142" s="540" t="s">
        <v>415</v>
      </c>
      <c r="D142" s="540"/>
      <c r="E142" s="540"/>
      <c r="F142" s="151" t="s">
        <v>428</v>
      </c>
      <c r="G142" s="560"/>
      <c r="H142" s="550"/>
    </row>
    <row r="143" spans="1:8" x14ac:dyDescent="0.35">
      <c r="A143" s="550"/>
      <c r="B143" s="551"/>
      <c r="C143" s="540" t="s">
        <v>417</v>
      </c>
      <c r="D143" s="540"/>
      <c r="E143" s="540"/>
      <c r="F143" s="151" t="s">
        <v>418</v>
      </c>
      <c r="G143" s="560"/>
      <c r="H143" s="550"/>
    </row>
    <row r="144" spans="1:8" x14ac:dyDescent="0.35">
      <c r="A144" s="550"/>
      <c r="B144" s="551"/>
      <c r="C144" s="540" t="s">
        <v>419</v>
      </c>
      <c r="D144" s="540"/>
      <c r="E144" s="540"/>
      <c r="F144" s="151" t="s">
        <v>455</v>
      </c>
      <c r="G144" s="560"/>
      <c r="H144" s="550"/>
    </row>
    <row r="145" spans="1:8" x14ac:dyDescent="0.35">
      <c r="A145" s="550"/>
      <c r="B145" s="551"/>
      <c r="C145" s="540" t="s">
        <v>439</v>
      </c>
      <c r="D145" s="540"/>
      <c r="E145" s="540"/>
      <c r="F145" s="152">
        <v>3</v>
      </c>
      <c r="G145" s="560"/>
      <c r="H145" s="550"/>
    </row>
    <row r="146" spans="1:8" x14ac:dyDescent="0.35">
      <c r="A146" s="550"/>
      <c r="B146" s="551"/>
      <c r="C146" s="540" t="s">
        <v>440</v>
      </c>
      <c r="D146" s="540"/>
      <c r="E146" s="540"/>
      <c r="F146" s="151" t="s">
        <v>456</v>
      </c>
      <c r="G146" s="560"/>
      <c r="H146" s="550"/>
    </row>
    <row r="147" spans="1:8" x14ac:dyDescent="0.35">
      <c r="A147" s="550"/>
      <c r="B147" s="551"/>
      <c r="C147" s="566" t="s">
        <v>421</v>
      </c>
      <c r="D147" s="566"/>
      <c r="E147" s="566"/>
      <c r="F147" s="566"/>
      <c r="G147" s="560"/>
      <c r="H147" s="550"/>
    </row>
    <row r="148" spans="1:8" x14ac:dyDescent="0.35">
      <c r="A148" s="550"/>
      <c r="B148" s="551"/>
      <c r="C148" s="540" t="s">
        <v>457</v>
      </c>
      <c r="D148" s="540"/>
      <c r="E148" s="540"/>
      <c r="F148" s="151" t="s">
        <v>458</v>
      </c>
      <c r="G148" s="560"/>
      <c r="H148" s="550"/>
    </row>
    <row r="149" spans="1:8" x14ac:dyDescent="0.35">
      <c r="A149" s="550"/>
      <c r="B149" s="551"/>
      <c r="C149" s="540" t="s">
        <v>459</v>
      </c>
      <c r="D149" s="540"/>
      <c r="E149" s="540"/>
      <c r="F149" s="151" t="s">
        <v>460</v>
      </c>
      <c r="G149" s="560"/>
      <c r="H149" s="550"/>
    </row>
    <row r="150" spans="1:8" x14ac:dyDescent="0.35">
      <c r="A150" s="584"/>
      <c r="B150" s="585"/>
      <c r="C150" s="582" t="s">
        <v>424</v>
      </c>
      <c r="D150" s="582"/>
      <c r="E150" s="582"/>
      <c r="F150" s="151" t="s">
        <v>460</v>
      </c>
      <c r="G150" s="583"/>
      <c r="H150" s="584"/>
    </row>
    <row r="151" spans="1:8" x14ac:dyDescent="0.35">
      <c r="A151" s="561" t="s">
        <v>462</v>
      </c>
      <c r="B151" s="562"/>
      <c r="C151" s="562"/>
      <c r="D151" s="562"/>
      <c r="E151" s="562"/>
      <c r="F151" s="562"/>
      <c r="G151" s="562"/>
      <c r="H151" s="563"/>
    </row>
    <row r="152" spans="1:8" x14ac:dyDescent="0.35">
      <c r="A152" s="567"/>
      <c r="B152" s="568"/>
      <c r="C152" s="539" t="s">
        <v>414</v>
      </c>
      <c r="D152" s="539"/>
      <c r="E152" s="539"/>
      <c r="F152" s="539"/>
      <c r="G152" s="569"/>
      <c r="H152" s="567"/>
    </row>
    <row r="153" spans="1:8" x14ac:dyDescent="0.35">
      <c r="A153" s="550"/>
      <c r="B153" s="551"/>
      <c r="C153" s="540" t="s">
        <v>415</v>
      </c>
      <c r="D153" s="540"/>
      <c r="E153" s="540"/>
      <c r="F153" s="151" t="s">
        <v>428</v>
      </c>
      <c r="G153" s="560"/>
      <c r="H153" s="550"/>
    </row>
    <row r="154" spans="1:8" x14ac:dyDescent="0.35">
      <c r="A154" s="550"/>
      <c r="B154" s="551"/>
      <c r="C154" s="540" t="s">
        <v>417</v>
      </c>
      <c r="D154" s="540"/>
      <c r="E154" s="540"/>
      <c r="F154" s="151" t="s">
        <v>418</v>
      </c>
      <c r="G154" s="560"/>
      <c r="H154" s="550"/>
    </row>
    <row r="155" spans="1:8" x14ac:dyDescent="0.35">
      <c r="A155" s="550"/>
      <c r="B155" s="551"/>
      <c r="C155" s="540" t="s">
        <v>419</v>
      </c>
      <c r="D155" s="540"/>
      <c r="E155" s="540"/>
      <c r="F155" s="151" t="s">
        <v>455</v>
      </c>
      <c r="G155" s="560"/>
      <c r="H155" s="550"/>
    </row>
    <row r="156" spans="1:8" x14ac:dyDescent="0.35">
      <c r="A156" s="550"/>
      <c r="B156" s="551"/>
      <c r="C156" s="540" t="s">
        <v>439</v>
      </c>
      <c r="D156" s="540"/>
      <c r="E156" s="540"/>
      <c r="F156" s="152">
        <v>3</v>
      </c>
      <c r="G156" s="560"/>
      <c r="H156" s="550"/>
    </row>
    <row r="157" spans="1:8" x14ac:dyDescent="0.35">
      <c r="A157" s="550"/>
      <c r="B157" s="551"/>
      <c r="C157" s="540" t="s">
        <v>440</v>
      </c>
      <c r="D157" s="540"/>
      <c r="E157" s="540"/>
      <c r="F157" s="151" t="s">
        <v>456</v>
      </c>
      <c r="G157" s="560"/>
      <c r="H157" s="550"/>
    </row>
    <row r="158" spans="1:8" x14ac:dyDescent="0.35">
      <c r="A158" s="550"/>
      <c r="B158" s="551"/>
      <c r="C158" s="566" t="s">
        <v>421</v>
      </c>
      <c r="D158" s="566"/>
      <c r="E158" s="566"/>
      <c r="F158" s="566"/>
      <c r="G158" s="560"/>
      <c r="H158" s="550"/>
    </row>
    <row r="159" spans="1:8" x14ac:dyDescent="0.35">
      <c r="A159" s="550"/>
      <c r="B159" s="551"/>
      <c r="C159" s="540" t="s">
        <v>457</v>
      </c>
      <c r="D159" s="540"/>
      <c r="E159" s="540"/>
      <c r="F159" s="151" t="s">
        <v>458</v>
      </c>
      <c r="G159" s="560"/>
      <c r="H159" s="550"/>
    </row>
    <row r="160" spans="1:8" x14ac:dyDescent="0.35">
      <c r="A160" s="550"/>
      <c r="B160" s="551"/>
      <c r="C160" s="540" t="s">
        <v>459</v>
      </c>
      <c r="D160" s="540"/>
      <c r="E160" s="540"/>
      <c r="F160" s="151" t="s">
        <v>460</v>
      </c>
      <c r="G160" s="560"/>
      <c r="H160" s="550"/>
    </row>
    <row r="161" spans="1:8" x14ac:dyDescent="0.35">
      <c r="A161" s="550"/>
      <c r="B161" s="551"/>
      <c r="C161" s="582" t="s">
        <v>424</v>
      </c>
      <c r="D161" s="582"/>
      <c r="E161" s="582"/>
      <c r="F161" s="151" t="s">
        <v>460</v>
      </c>
      <c r="G161" s="560"/>
      <c r="H161" s="550"/>
    </row>
    <row r="162" spans="1:8" x14ac:dyDescent="0.35">
      <c r="A162" s="561" t="s">
        <v>463</v>
      </c>
      <c r="B162" s="562"/>
      <c r="C162" s="562"/>
      <c r="D162" s="562"/>
      <c r="E162" s="562"/>
      <c r="F162" s="562"/>
      <c r="G162" s="562"/>
      <c r="H162" s="563"/>
    </row>
    <row r="163" spans="1:8" x14ac:dyDescent="0.35">
      <c r="A163" s="567"/>
      <c r="B163" s="568"/>
      <c r="C163" s="539" t="s">
        <v>414</v>
      </c>
      <c r="D163" s="539"/>
      <c r="E163" s="539"/>
      <c r="F163" s="539"/>
      <c r="G163" s="569"/>
      <c r="H163" s="567"/>
    </row>
    <row r="164" spans="1:8" x14ac:dyDescent="0.35">
      <c r="A164" s="550"/>
      <c r="B164" s="551"/>
      <c r="C164" s="540" t="s">
        <v>415</v>
      </c>
      <c r="D164" s="540"/>
      <c r="E164" s="540"/>
      <c r="F164" s="151" t="s">
        <v>428</v>
      </c>
      <c r="G164" s="560"/>
      <c r="H164" s="550"/>
    </row>
    <row r="165" spans="1:8" x14ac:dyDescent="0.35">
      <c r="A165" s="550"/>
      <c r="B165" s="551"/>
      <c r="C165" s="540" t="s">
        <v>417</v>
      </c>
      <c r="D165" s="540"/>
      <c r="E165" s="540"/>
      <c r="F165" s="151" t="s">
        <v>418</v>
      </c>
      <c r="G165" s="560"/>
      <c r="H165" s="550"/>
    </row>
    <row r="166" spans="1:8" x14ac:dyDescent="0.35">
      <c r="A166" s="550"/>
      <c r="B166" s="551"/>
      <c r="C166" s="540" t="s">
        <v>419</v>
      </c>
      <c r="D166" s="540"/>
      <c r="E166" s="540"/>
      <c r="F166" s="151" t="s">
        <v>464</v>
      </c>
      <c r="G166" s="560"/>
      <c r="H166" s="550"/>
    </row>
    <row r="167" spans="1:8" x14ac:dyDescent="0.35">
      <c r="A167" s="550"/>
      <c r="B167" s="551"/>
      <c r="C167" s="540" t="s">
        <v>439</v>
      </c>
      <c r="D167" s="540"/>
      <c r="E167" s="540"/>
      <c r="F167" s="152">
        <v>3</v>
      </c>
      <c r="G167" s="560"/>
      <c r="H167" s="550"/>
    </row>
    <row r="168" spans="1:8" x14ac:dyDescent="0.35">
      <c r="A168" s="550"/>
      <c r="B168" s="551"/>
      <c r="C168" s="540" t="s">
        <v>440</v>
      </c>
      <c r="D168" s="540"/>
      <c r="E168" s="540"/>
      <c r="F168" s="151" t="s">
        <v>441</v>
      </c>
      <c r="G168" s="560"/>
      <c r="H168" s="550"/>
    </row>
    <row r="169" spans="1:8" x14ac:dyDescent="0.35">
      <c r="A169" s="550"/>
      <c r="B169" s="551"/>
      <c r="C169" s="566" t="s">
        <v>421</v>
      </c>
      <c r="D169" s="566"/>
      <c r="E169" s="566"/>
      <c r="F169" s="566"/>
      <c r="G169" s="560"/>
      <c r="H169" s="550"/>
    </row>
    <row r="170" spans="1:8" x14ac:dyDescent="0.35">
      <c r="A170" s="550"/>
      <c r="B170" s="551"/>
      <c r="C170" s="540" t="s">
        <v>457</v>
      </c>
      <c r="D170" s="540"/>
      <c r="E170" s="540"/>
      <c r="F170" s="151" t="s">
        <v>430</v>
      </c>
      <c r="G170" s="560"/>
      <c r="H170" s="550"/>
    </row>
    <row r="171" spans="1:8" x14ac:dyDescent="0.35">
      <c r="A171" s="550"/>
      <c r="B171" s="551"/>
      <c r="C171" s="540" t="s">
        <v>424</v>
      </c>
      <c r="D171" s="540"/>
      <c r="E171" s="540"/>
      <c r="F171" s="151" t="s">
        <v>423</v>
      </c>
      <c r="G171" s="560"/>
      <c r="H171" s="550"/>
    </row>
    <row r="172" spans="1:8" x14ac:dyDescent="0.35">
      <c r="A172" s="550"/>
      <c r="B172" s="551"/>
      <c r="C172" s="582" t="s">
        <v>425</v>
      </c>
      <c r="D172" s="582"/>
      <c r="E172" s="582"/>
      <c r="F172" s="151" t="s">
        <v>426</v>
      </c>
      <c r="G172" s="560"/>
      <c r="H172" s="550"/>
    </row>
    <row r="173" spans="1:8" x14ac:dyDescent="0.35">
      <c r="A173" s="550"/>
      <c r="B173" s="551"/>
      <c r="C173" s="582" t="s">
        <v>465</v>
      </c>
      <c r="D173" s="582"/>
      <c r="E173" s="582"/>
      <c r="F173" s="151" t="s">
        <v>426</v>
      </c>
      <c r="G173" s="560"/>
      <c r="H173" s="550"/>
    </row>
    <row r="174" spans="1:8" x14ac:dyDescent="0.35">
      <c r="A174" s="561" t="s">
        <v>466</v>
      </c>
      <c r="B174" s="562"/>
      <c r="C174" s="562"/>
      <c r="D174" s="562"/>
      <c r="E174" s="562"/>
      <c r="F174" s="562"/>
      <c r="G174" s="562"/>
      <c r="H174" s="563"/>
    </row>
    <row r="175" spans="1:8" x14ac:dyDescent="0.35">
      <c r="A175" s="567"/>
      <c r="B175" s="568"/>
      <c r="C175" s="539" t="s">
        <v>414</v>
      </c>
      <c r="D175" s="539"/>
      <c r="E175" s="539"/>
      <c r="F175" s="539"/>
      <c r="G175" s="569"/>
      <c r="H175" s="567"/>
    </row>
    <row r="176" spans="1:8" x14ac:dyDescent="0.35">
      <c r="A176" s="550"/>
      <c r="B176" s="551"/>
      <c r="C176" s="540" t="s">
        <v>415</v>
      </c>
      <c r="D176" s="540"/>
      <c r="E176" s="540"/>
      <c r="F176" s="151" t="s">
        <v>428</v>
      </c>
      <c r="G176" s="560"/>
      <c r="H176" s="550"/>
    </row>
    <row r="177" spans="1:8" x14ac:dyDescent="0.35">
      <c r="A177" s="550"/>
      <c r="B177" s="551"/>
      <c r="C177" s="540" t="s">
        <v>417</v>
      </c>
      <c r="D177" s="540"/>
      <c r="E177" s="540"/>
      <c r="F177" s="151" t="s">
        <v>418</v>
      </c>
      <c r="G177" s="560"/>
      <c r="H177" s="550"/>
    </row>
    <row r="178" spans="1:8" x14ac:dyDescent="0.35">
      <c r="A178" s="550"/>
      <c r="B178" s="551"/>
      <c r="C178" s="540" t="s">
        <v>419</v>
      </c>
      <c r="D178" s="540"/>
      <c r="E178" s="540"/>
      <c r="F178" s="151" t="s">
        <v>467</v>
      </c>
      <c r="G178" s="560"/>
      <c r="H178" s="550"/>
    </row>
    <row r="179" spans="1:8" x14ac:dyDescent="0.35">
      <c r="A179" s="550"/>
      <c r="B179" s="551"/>
      <c r="C179" s="540" t="s">
        <v>439</v>
      </c>
      <c r="D179" s="540"/>
      <c r="E179" s="540"/>
      <c r="F179" s="152">
        <v>4</v>
      </c>
      <c r="G179" s="560"/>
      <c r="H179" s="550"/>
    </row>
    <row r="180" spans="1:8" x14ac:dyDescent="0.35">
      <c r="A180" s="550"/>
      <c r="B180" s="551"/>
      <c r="C180" s="540" t="s">
        <v>440</v>
      </c>
      <c r="D180" s="540"/>
      <c r="E180" s="540"/>
      <c r="F180" s="151" t="s">
        <v>441</v>
      </c>
      <c r="G180" s="560"/>
      <c r="H180" s="550"/>
    </row>
    <row r="181" spans="1:8" x14ac:dyDescent="0.35">
      <c r="A181" s="550"/>
      <c r="B181" s="551"/>
      <c r="C181" s="566" t="s">
        <v>421</v>
      </c>
      <c r="D181" s="566"/>
      <c r="E181" s="566"/>
      <c r="F181" s="566"/>
      <c r="G181" s="560"/>
      <c r="H181" s="550"/>
    </row>
    <row r="182" spans="1:8" x14ac:dyDescent="0.35">
      <c r="A182" s="550"/>
      <c r="B182" s="551"/>
      <c r="C182" s="540" t="s">
        <v>457</v>
      </c>
      <c r="D182" s="540"/>
      <c r="E182" s="540"/>
      <c r="F182" s="151" t="s">
        <v>430</v>
      </c>
      <c r="G182" s="560"/>
      <c r="H182" s="550"/>
    </row>
    <row r="183" spans="1:8" x14ac:dyDescent="0.35">
      <c r="A183" s="550"/>
      <c r="B183" s="551"/>
      <c r="C183" s="540" t="s">
        <v>424</v>
      </c>
      <c r="D183" s="540"/>
      <c r="E183" s="540"/>
      <c r="F183" s="151" t="s">
        <v>423</v>
      </c>
      <c r="G183" s="560"/>
      <c r="H183" s="550"/>
    </row>
    <row r="184" spans="1:8" x14ac:dyDescent="0.35">
      <c r="A184" s="550"/>
      <c r="B184" s="551"/>
      <c r="C184" s="582" t="s">
        <v>425</v>
      </c>
      <c r="D184" s="582"/>
      <c r="E184" s="582"/>
      <c r="F184" s="151" t="s">
        <v>426</v>
      </c>
      <c r="G184" s="560"/>
      <c r="H184" s="550"/>
    </row>
    <row r="185" spans="1:8" x14ac:dyDescent="0.35">
      <c r="A185" s="550"/>
      <c r="B185" s="551"/>
      <c r="C185" s="582" t="s">
        <v>427</v>
      </c>
      <c r="D185" s="582"/>
      <c r="E185" s="582"/>
      <c r="F185" s="151" t="s">
        <v>426</v>
      </c>
      <c r="G185" s="560"/>
      <c r="H185" s="550"/>
    </row>
    <row r="186" spans="1:8" x14ac:dyDescent="0.35">
      <c r="A186" s="550"/>
      <c r="B186" s="551"/>
      <c r="C186" s="582" t="s">
        <v>444</v>
      </c>
      <c r="D186" s="582"/>
      <c r="E186" s="582"/>
      <c r="F186" s="151" t="s">
        <v>426</v>
      </c>
      <c r="G186" s="560"/>
      <c r="H186" s="550"/>
    </row>
    <row r="187" spans="1:8" x14ac:dyDescent="0.35">
      <c r="A187" s="561" t="s">
        <v>469</v>
      </c>
      <c r="B187" s="562"/>
      <c r="C187" s="562"/>
      <c r="D187" s="562"/>
      <c r="E187" s="562"/>
      <c r="F187" s="562"/>
      <c r="G187" s="562"/>
      <c r="H187" s="563"/>
    </row>
    <row r="188" spans="1:8" x14ac:dyDescent="0.35">
      <c r="A188" s="567"/>
      <c r="B188" s="568"/>
      <c r="C188" s="539" t="s">
        <v>414</v>
      </c>
      <c r="D188" s="539"/>
      <c r="E188" s="539"/>
      <c r="F188" s="539"/>
      <c r="G188" s="569"/>
      <c r="H188" s="567"/>
    </row>
    <row r="189" spans="1:8" x14ac:dyDescent="0.35">
      <c r="A189" s="550"/>
      <c r="B189" s="551"/>
      <c r="C189" s="540" t="s">
        <v>415</v>
      </c>
      <c r="D189" s="540"/>
      <c r="E189" s="540"/>
      <c r="F189" s="151" t="s">
        <v>428</v>
      </c>
      <c r="G189" s="560"/>
      <c r="H189" s="550"/>
    </row>
    <row r="190" spans="1:8" x14ac:dyDescent="0.35">
      <c r="A190" s="550"/>
      <c r="B190" s="551"/>
      <c r="C190" s="540" t="s">
        <v>417</v>
      </c>
      <c r="D190" s="540"/>
      <c r="E190" s="540"/>
      <c r="F190" s="151" t="s">
        <v>418</v>
      </c>
      <c r="G190" s="560"/>
      <c r="H190" s="550"/>
    </row>
    <row r="191" spans="1:8" x14ac:dyDescent="0.35">
      <c r="A191" s="550"/>
      <c r="B191" s="551"/>
      <c r="C191" s="540" t="s">
        <v>419</v>
      </c>
      <c r="D191" s="540"/>
      <c r="E191" s="540"/>
      <c r="F191" s="151" t="s">
        <v>468</v>
      </c>
      <c r="G191" s="560"/>
      <c r="H191" s="550"/>
    </row>
    <row r="192" spans="1:8" x14ac:dyDescent="0.35">
      <c r="A192" s="550"/>
      <c r="B192" s="551"/>
      <c r="C192" s="540" t="s">
        <v>439</v>
      </c>
      <c r="D192" s="540"/>
      <c r="E192" s="540"/>
      <c r="F192" s="152">
        <v>5</v>
      </c>
      <c r="G192" s="560"/>
      <c r="H192" s="550"/>
    </row>
    <row r="193" spans="1:8" x14ac:dyDescent="0.35">
      <c r="A193" s="550"/>
      <c r="B193" s="551"/>
      <c r="C193" s="540" t="s">
        <v>440</v>
      </c>
      <c r="D193" s="540"/>
      <c r="E193" s="540"/>
      <c r="F193" s="151" t="s">
        <v>441</v>
      </c>
      <c r="G193" s="560"/>
      <c r="H193" s="550"/>
    </row>
    <row r="194" spans="1:8" x14ac:dyDescent="0.35">
      <c r="A194" s="550"/>
      <c r="B194" s="551"/>
      <c r="C194" s="566" t="s">
        <v>421</v>
      </c>
      <c r="D194" s="566"/>
      <c r="E194" s="566"/>
      <c r="F194" s="566"/>
      <c r="G194" s="560"/>
      <c r="H194" s="550"/>
    </row>
    <row r="195" spans="1:8" x14ac:dyDescent="0.35">
      <c r="A195" s="550"/>
      <c r="B195" s="551"/>
      <c r="C195" s="540" t="s">
        <v>457</v>
      </c>
      <c r="D195" s="540"/>
      <c r="E195" s="540"/>
      <c r="F195" s="151" t="s">
        <v>430</v>
      </c>
      <c r="G195" s="560"/>
      <c r="H195" s="550"/>
    </row>
    <row r="196" spans="1:8" x14ac:dyDescent="0.35">
      <c r="A196" s="550"/>
      <c r="B196" s="551"/>
      <c r="C196" s="540" t="s">
        <v>424</v>
      </c>
      <c r="D196" s="540"/>
      <c r="E196" s="540"/>
      <c r="F196" s="151" t="s">
        <v>423</v>
      </c>
      <c r="G196" s="560"/>
      <c r="H196" s="550"/>
    </row>
    <row r="197" spans="1:8" x14ac:dyDescent="0.35">
      <c r="A197" s="550"/>
      <c r="B197" s="551"/>
      <c r="C197" s="582" t="s">
        <v>425</v>
      </c>
      <c r="D197" s="582"/>
      <c r="E197" s="582"/>
      <c r="F197" s="151" t="s">
        <v>426</v>
      </c>
      <c r="G197" s="560"/>
      <c r="H197" s="550"/>
    </row>
    <row r="198" spans="1:8" x14ac:dyDescent="0.35">
      <c r="A198" s="550"/>
      <c r="B198" s="551"/>
      <c r="C198" s="573" t="s">
        <v>444</v>
      </c>
      <c r="D198" s="574"/>
      <c r="E198" s="575"/>
      <c r="F198" s="151" t="s">
        <v>426</v>
      </c>
      <c r="G198" s="560"/>
      <c r="H198" s="550"/>
    </row>
    <row r="199" spans="1:8" x14ac:dyDescent="0.35">
      <c r="A199" s="561" t="s">
        <v>470</v>
      </c>
      <c r="B199" s="562"/>
      <c r="C199" s="562"/>
      <c r="D199" s="562"/>
      <c r="E199" s="562"/>
      <c r="F199" s="562"/>
      <c r="G199" s="562"/>
      <c r="H199" s="563"/>
    </row>
    <row r="200" spans="1:8" x14ac:dyDescent="0.35">
      <c r="A200" s="567"/>
      <c r="B200" s="568"/>
      <c r="C200" s="539" t="s">
        <v>414</v>
      </c>
      <c r="D200" s="539"/>
      <c r="E200" s="539"/>
      <c r="F200" s="539"/>
      <c r="G200" s="569"/>
      <c r="H200" s="567"/>
    </row>
    <row r="201" spans="1:8" x14ac:dyDescent="0.35">
      <c r="A201" s="550"/>
      <c r="B201" s="551"/>
      <c r="C201" s="540" t="s">
        <v>415</v>
      </c>
      <c r="D201" s="540"/>
      <c r="E201" s="540"/>
      <c r="F201" s="151" t="s">
        <v>428</v>
      </c>
      <c r="G201" s="560"/>
      <c r="H201" s="550"/>
    </row>
    <row r="202" spans="1:8" x14ac:dyDescent="0.35">
      <c r="A202" s="550"/>
      <c r="B202" s="551"/>
      <c r="C202" s="540" t="s">
        <v>417</v>
      </c>
      <c r="D202" s="540"/>
      <c r="E202" s="540"/>
      <c r="F202" s="151" t="s">
        <v>418</v>
      </c>
      <c r="G202" s="560"/>
      <c r="H202" s="550"/>
    </row>
    <row r="203" spans="1:8" x14ac:dyDescent="0.35">
      <c r="A203" s="550"/>
      <c r="B203" s="551"/>
      <c r="C203" s="540" t="s">
        <v>419</v>
      </c>
      <c r="D203" s="540"/>
      <c r="E203" s="540"/>
      <c r="F203" s="151" t="s">
        <v>468</v>
      </c>
      <c r="G203" s="560"/>
      <c r="H203" s="550"/>
    </row>
    <row r="204" spans="1:8" x14ac:dyDescent="0.35">
      <c r="A204" s="550"/>
      <c r="B204" s="551"/>
      <c r="C204" s="540" t="s">
        <v>439</v>
      </c>
      <c r="D204" s="540"/>
      <c r="E204" s="540"/>
      <c r="F204" s="152">
        <v>5</v>
      </c>
      <c r="G204" s="560"/>
      <c r="H204" s="550"/>
    </row>
    <row r="205" spans="1:8" x14ac:dyDescent="0.35">
      <c r="A205" s="550"/>
      <c r="B205" s="551"/>
      <c r="C205" s="540" t="s">
        <v>440</v>
      </c>
      <c r="D205" s="540"/>
      <c r="E205" s="540"/>
      <c r="F205" s="151" t="s">
        <v>441</v>
      </c>
      <c r="G205" s="560"/>
      <c r="H205" s="550"/>
    </row>
    <row r="206" spans="1:8" x14ac:dyDescent="0.35">
      <c r="A206" s="550"/>
      <c r="B206" s="551"/>
      <c r="C206" s="566" t="s">
        <v>421</v>
      </c>
      <c r="D206" s="566"/>
      <c r="E206" s="566"/>
      <c r="F206" s="566"/>
      <c r="G206" s="560"/>
      <c r="H206" s="550"/>
    </row>
    <row r="207" spans="1:8" x14ac:dyDescent="0.35">
      <c r="A207" s="550"/>
      <c r="B207" s="551"/>
      <c r="C207" s="540" t="s">
        <v>457</v>
      </c>
      <c r="D207" s="540"/>
      <c r="E207" s="540"/>
      <c r="F207" s="151" t="s">
        <v>430</v>
      </c>
      <c r="G207" s="560"/>
      <c r="H207" s="550"/>
    </row>
    <row r="208" spans="1:8" x14ac:dyDescent="0.35">
      <c r="A208" s="550"/>
      <c r="B208" s="551"/>
      <c r="C208" s="540" t="s">
        <v>424</v>
      </c>
      <c r="D208" s="540"/>
      <c r="E208" s="540"/>
      <c r="F208" s="151" t="s">
        <v>423</v>
      </c>
      <c r="G208" s="560"/>
      <c r="H208" s="550"/>
    </row>
    <row r="209" spans="1:8" x14ac:dyDescent="0.35">
      <c r="A209" s="550"/>
      <c r="B209" s="551"/>
      <c r="C209" s="582" t="s">
        <v>425</v>
      </c>
      <c r="D209" s="582"/>
      <c r="E209" s="582"/>
      <c r="F209" s="151" t="s">
        <v>426</v>
      </c>
      <c r="G209" s="560"/>
      <c r="H209" s="550"/>
    </row>
    <row r="210" spans="1:8" x14ac:dyDescent="0.35">
      <c r="A210" s="550"/>
      <c r="B210" s="551"/>
      <c r="C210" s="573" t="s">
        <v>444</v>
      </c>
      <c r="D210" s="574"/>
      <c r="E210" s="575"/>
      <c r="F210" s="151" t="s">
        <v>426</v>
      </c>
      <c r="G210" s="560"/>
      <c r="H210" s="550"/>
    </row>
    <row r="211" spans="1:8" x14ac:dyDescent="0.35">
      <c r="A211" s="561" t="s">
        <v>471</v>
      </c>
      <c r="B211" s="562"/>
      <c r="C211" s="562"/>
      <c r="D211" s="562"/>
      <c r="E211" s="562"/>
      <c r="F211" s="562"/>
      <c r="G211" s="562"/>
      <c r="H211" s="563"/>
    </row>
    <row r="212" spans="1:8" x14ac:dyDescent="0.35">
      <c r="A212" s="567"/>
      <c r="B212" s="568"/>
      <c r="C212" s="539" t="s">
        <v>414</v>
      </c>
      <c r="D212" s="539"/>
      <c r="E212" s="539"/>
      <c r="F212" s="539"/>
      <c r="G212" s="569"/>
      <c r="H212" s="567"/>
    </row>
    <row r="213" spans="1:8" x14ac:dyDescent="0.35">
      <c r="A213" s="550"/>
      <c r="B213" s="551"/>
      <c r="C213" s="540" t="s">
        <v>415</v>
      </c>
      <c r="D213" s="540"/>
      <c r="E213" s="540"/>
      <c r="F213" s="151" t="s">
        <v>428</v>
      </c>
      <c r="G213" s="560"/>
      <c r="H213" s="550"/>
    </row>
    <row r="214" spans="1:8" x14ac:dyDescent="0.35">
      <c r="A214" s="550"/>
      <c r="B214" s="551"/>
      <c r="C214" s="540" t="s">
        <v>417</v>
      </c>
      <c r="D214" s="540"/>
      <c r="E214" s="540"/>
      <c r="F214" s="151" t="s">
        <v>418</v>
      </c>
      <c r="G214" s="560"/>
      <c r="H214" s="550"/>
    </row>
    <row r="215" spans="1:8" x14ac:dyDescent="0.35">
      <c r="A215" s="550"/>
      <c r="B215" s="551"/>
      <c r="C215" s="540" t="s">
        <v>419</v>
      </c>
      <c r="D215" s="540"/>
      <c r="E215" s="540"/>
      <c r="F215" s="151" t="s">
        <v>468</v>
      </c>
      <c r="G215" s="560"/>
      <c r="H215" s="550"/>
    </row>
    <row r="216" spans="1:8" x14ac:dyDescent="0.35">
      <c r="A216" s="550"/>
      <c r="B216" s="551"/>
      <c r="C216" s="540" t="s">
        <v>439</v>
      </c>
      <c r="D216" s="540"/>
      <c r="E216" s="540"/>
      <c r="F216" s="152">
        <v>5</v>
      </c>
      <c r="G216" s="560"/>
      <c r="H216" s="550"/>
    </row>
    <row r="217" spans="1:8" x14ac:dyDescent="0.35">
      <c r="A217" s="550"/>
      <c r="B217" s="551"/>
      <c r="C217" s="540" t="s">
        <v>440</v>
      </c>
      <c r="D217" s="540"/>
      <c r="E217" s="540"/>
      <c r="F217" s="151" t="s">
        <v>441</v>
      </c>
      <c r="G217" s="560"/>
      <c r="H217" s="550"/>
    </row>
    <row r="218" spans="1:8" x14ac:dyDescent="0.35">
      <c r="A218" s="550"/>
      <c r="B218" s="551"/>
      <c r="C218" s="566" t="s">
        <v>421</v>
      </c>
      <c r="D218" s="566"/>
      <c r="E218" s="566"/>
      <c r="F218" s="566"/>
      <c r="G218" s="560"/>
      <c r="H218" s="550"/>
    </row>
    <row r="219" spans="1:8" x14ac:dyDescent="0.35">
      <c r="A219" s="550"/>
      <c r="B219" s="551"/>
      <c r="C219" s="540" t="s">
        <v>457</v>
      </c>
      <c r="D219" s="540"/>
      <c r="E219" s="540"/>
      <c r="F219" s="151" t="s">
        <v>430</v>
      </c>
      <c r="G219" s="560"/>
      <c r="H219" s="550"/>
    </row>
    <row r="220" spans="1:8" x14ac:dyDescent="0.35">
      <c r="A220" s="550"/>
      <c r="B220" s="551"/>
      <c r="C220" s="540" t="s">
        <v>424</v>
      </c>
      <c r="D220" s="540"/>
      <c r="E220" s="540"/>
      <c r="F220" s="151" t="s">
        <v>423</v>
      </c>
      <c r="G220" s="560"/>
      <c r="H220" s="550"/>
    </row>
    <row r="221" spans="1:8" x14ac:dyDescent="0.35">
      <c r="A221" s="550"/>
      <c r="B221" s="551"/>
      <c r="C221" s="582" t="s">
        <v>425</v>
      </c>
      <c r="D221" s="582"/>
      <c r="E221" s="582"/>
      <c r="F221" s="151" t="s">
        <v>426</v>
      </c>
      <c r="G221" s="560"/>
      <c r="H221" s="550"/>
    </row>
    <row r="222" spans="1:8" x14ac:dyDescent="0.35">
      <c r="A222" s="584"/>
      <c r="B222" s="585"/>
      <c r="C222" s="573" t="s">
        <v>444</v>
      </c>
      <c r="D222" s="574"/>
      <c r="E222" s="575"/>
      <c r="F222" s="151" t="s">
        <v>426</v>
      </c>
      <c r="G222" s="583"/>
      <c r="H222" s="584"/>
    </row>
    <row r="223" spans="1:8" x14ac:dyDescent="0.35">
      <c r="A223" s="561" t="s">
        <v>472</v>
      </c>
      <c r="B223" s="562"/>
      <c r="C223" s="562"/>
      <c r="D223" s="562"/>
      <c r="E223" s="562"/>
      <c r="F223" s="562"/>
      <c r="G223" s="562"/>
      <c r="H223" s="563"/>
    </row>
    <row r="224" spans="1:8" x14ac:dyDescent="0.35">
      <c r="A224" s="567"/>
      <c r="B224" s="568"/>
      <c r="C224" s="539" t="s">
        <v>414</v>
      </c>
      <c r="D224" s="539"/>
      <c r="E224" s="539"/>
      <c r="F224" s="539"/>
      <c r="G224" s="569"/>
      <c r="H224" s="567"/>
    </row>
    <row r="225" spans="1:8" x14ac:dyDescent="0.35">
      <c r="A225" s="550"/>
      <c r="B225" s="551"/>
      <c r="C225" s="540" t="s">
        <v>415</v>
      </c>
      <c r="D225" s="540"/>
      <c r="E225" s="540"/>
      <c r="F225" s="151" t="s">
        <v>428</v>
      </c>
      <c r="G225" s="560"/>
      <c r="H225" s="550"/>
    </row>
    <row r="226" spans="1:8" x14ac:dyDescent="0.35">
      <c r="A226" s="550"/>
      <c r="B226" s="551"/>
      <c r="C226" s="540" t="s">
        <v>417</v>
      </c>
      <c r="D226" s="540"/>
      <c r="E226" s="540"/>
      <c r="F226" s="151" t="s">
        <v>418</v>
      </c>
      <c r="G226" s="560"/>
      <c r="H226" s="550"/>
    </row>
    <row r="227" spans="1:8" x14ac:dyDescent="0.35">
      <c r="A227" s="550"/>
      <c r="B227" s="551"/>
      <c r="C227" s="540" t="s">
        <v>419</v>
      </c>
      <c r="D227" s="540"/>
      <c r="E227" s="540"/>
      <c r="F227" s="151" t="s">
        <v>468</v>
      </c>
      <c r="G227" s="560"/>
      <c r="H227" s="550"/>
    </row>
    <row r="228" spans="1:8" x14ac:dyDescent="0.35">
      <c r="A228" s="550"/>
      <c r="B228" s="551"/>
      <c r="C228" s="540" t="s">
        <v>439</v>
      </c>
      <c r="D228" s="540"/>
      <c r="E228" s="540"/>
      <c r="F228" s="152">
        <v>5</v>
      </c>
      <c r="G228" s="560"/>
      <c r="H228" s="550"/>
    </row>
    <row r="229" spans="1:8" x14ac:dyDescent="0.35">
      <c r="A229" s="550"/>
      <c r="B229" s="551"/>
      <c r="C229" s="540" t="s">
        <v>440</v>
      </c>
      <c r="D229" s="540"/>
      <c r="E229" s="540"/>
      <c r="F229" s="151" t="s">
        <v>441</v>
      </c>
      <c r="G229" s="560"/>
      <c r="H229" s="550"/>
    </row>
    <row r="230" spans="1:8" x14ac:dyDescent="0.35">
      <c r="A230" s="550"/>
      <c r="B230" s="551"/>
      <c r="C230" s="566" t="s">
        <v>421</v>
      </c>
      <c r="D230" s="566"/>
      <c r="E230" s="566"/>
      <c r="F230" s="566"/>
      <c r="G230" s="560"/>
      <c r="H230" s="550"/>
    </row>
    <row r="231" spans="1:8" x14ac:dyDescent="0.35">
      <c r="A231" s="550"/>
      <c r="B231" s="551"/>
      <c r="C231" s="540" t="s">
        <v>457</v>
      </c>
      <c r="D231" s="540"/>
      <c r="E231" s="540"/>
      <c r="F231" s="151" t="s">
        <v>430</v>
      </c>
      <c r="G231" s="560"/>
      <c r="H231" s="550"/>
    </row>
    <row r="232" spans="1:8" x14ac:dyDescent="0.35">
      <c r="A232" s="550"/>
      <c r="B232" s="551"/>
      <c r="C232" s="540" t="s">
        <v>424</v>
      </c>
      <c r="D232" s="540"/>
      <c r="E232" s="540"/>
      <c r="F232" s="151" t="s">
        <v>423</v>
      </c>
      <c r="G232" s="560"/>
      <c r="H232" s="550"/>
    </row>
    <row r="233" spans="1:8" x14ac:dyDescent="0.35">
      <c r="A233" s="550"/>
      <c r="B233" s="551"/>
      <c r="C233" s="582" t="s">
        <v>425</v>
      </c>
      <c r="D233" s="582"/>
      <c r="E233" s="582"/>
      <c r="F233" s="151" t="s">
        <v>426</v>
      </c>
      <c r="G233" s="560"/>
      <c r="H233" s="550"/>
    </row>
    <row r="234" spans="1:8" x14ac:dyDescent="0.35">
      <c r="A234" s="550"/>
      <c r="B234" s="551"/>
      <c r="C234" s="573" t="s">
        <v>444</v>
      </c>
      <c r="D234" s="574"/>
      <c r="E234" s="575"/>
      <c r="F234" s="151" t="s">
        <v>426</v>
      </c>
      <c r="G234" s="560"/>
      <c r="H234" s="550"/>
    </row>
  </sheetData>
  <mergeCells count="288">
    <mergeCell ref="C234:E234"/>
    <mergeCell ref="A224:B234"/>
    <mergeCell ref="G212:G222"/>
    <mergeCell ref="H212:H222"/>
    <mergeCell ref="G224:G234"/>
    <mergeCell ref="H224:H234"/>
    <mergeCell ref="C228:E228"/>
    <mergeCell ref="C229:E229"/>
    <mergeCell ref="C230:F230"/>
    <mergeCell ref="C231:E231"/>
    <mergeCell ref="C232:E232"/>
    <mergeCell ref="C233:E233"/>
    <mergeCell ref="A223:H223"/>
    <mergeCell ref="A212:B222"/>
    <mergeCell ref="C224:F224"/>
    <mergeCell ref="C225:E225"/>
    <mergeCell ref="C226:E226"/>
    <mergeCell ref="C227:E227"/>
    <mergeCell ref="C217:E217"/>
    <mergeCell ref="C218:F218"/>
    <mergeCell ref="C219:E219"/>
    <mergeCell ref="C220:E220"/>
    <mergeCell ref="C221:E221"/>
    <mergeCell ref="C222:E222"/>
    <mergeCell ref="A211:H211"/>
    <mergeCell ref="C212:F212"/>
    <mergeCell ref="C213:E213"/>
    <mergeCell ref="C214:E214"/>
    <mergeCell ref="C215:E215"/>
    <mergeCell ref="C216:E216"/>
    <mergeCell ref="C205:E205"/>
    <mergeCell ref="C206:F206"/>
    <mergeCell ref="C207:E207"/>
    <mergeCell ref="C208:E208"/>
    <mergeCell ref="C209:E209"/>
    <mergeCell ref="C210:E210"/>
    <mergeCell ref="A199:H199"/>
    <mergeCell ref="C200:F200"/>
    <mergeCell ref="C201:E201"/>
    <mergeCell ref="C202:E202"/>
    <mergeCell ref="C203:E203"/>
    <mergeCell ref="C204:E204"/>
    <mergeCell ref="A200:B210"/>
    <mergeCell ref="G200:G210"/>
    <mergeCell ref="H200:H210"/>
    <mergeCell ref="C193:E193"/>
    <mergeCell ref="C194:F194"/>
    <mergeCell ref="C195:E195"/>
    <mergeCell ref="C196:E196"/>
    <mergeCell ref="C197:E197"/>
    <mergeCell ref="C198:E198"/>
    <mergeCell ref="A187:H187"/>
    <mergeCell ref="C188:F188"/>
    <mergeCell ref="C189:E189"/>
    <mergeCell ref="C190:E190"/>
    <mergeCell ref="C191:E191"/>
    <mergeCell ref="C192:E192"/>
    <mergeCell ref="A188:B198"/>
    <mergeCell ref="G188:G198"/>
    <mergeCell ref="H188:H198"/>
    <mergeCell ref="C184:E184"/>
    <mergeCell ref="C185:E185"/>
    <mergeCell ref="C186:E186"/>
    <mergeCell ref="A175:B186"/>
    <mergeCell ref="G175:G186"/>
    <mergeCell ref="H175:H186"/>
    <mergeCell ref="C178:E178"/>
    <mergeCell ref="C179:E179"/>
    <mergeCell ref="C180:E180"/>
    <mergeCell ref="C181:F181"/>
    <mergeCell ref="C182:E182"/>
    <mergeCell ref="C183:E183"/>
    <mergeCell ref="G163:G173"/>
    <mergeCell ref="H163:H173"/>
    <mergeCell ref="A174:H174"/>
    <mergeCell ref="C175:F175"/>
    <mergeCell ref="C176:E176"/>
    <mergeCell ref="C177:E177"/>
    <mergeCell ref="C169:F169"/>
    <mergeCell ref="C170:E170"/>
    <mergeCell ref="C171:E171"/>
    <mergeCell ref="C172:E172"/>
    <mergeCell ref="C173:E173"/>
    <mergeCell ref="A163:B173"/>
    <mergeCell ref="C163:F163"/>
    <mergeCell ref="C164:E164"/>
    <mergeCell ref="C165:E165"/>
    <mergeCell ref="C166:E166"/>
    <mergeCell ref="C167:E167"/>
    <mergeCell ref="C168:E168"/>
    <mergeCell ref="G152:G161"/>
    <mergeCell ref="H152:H161"/>
    <mergeCell ref="G141:G150"/>
    <mergeCell ref="H141:H150"/>
    <mergeCell ref="A162:H162"/>
    <mergeCell ref="C158:F158"/>
    <mergeCell ref="C159:E159"/>
    <mergeCell ref="C160:E160"/>
    <mergeCell ref="C161:E161"/>
    <mergeCell ref="A141:B150"/>
    <mergeCell ref="A152:B161"/>
    <mergeCell ref="C152:F152"/>
    <mergeCell ref="C153:E153"/>
    <mergeCell ref="C154:E154"/>
    <mergeCell ref="C155:E155"/>
    <mergeCell ref="C156:E156"/>
    <mergeCell ref="C157:E157"/>
    <mergeCell ref="C146:E146"/>
    <mergeCell ref="C147:F147"/>
    <mergeCell ref="C148:E148"/>
    <mergeCell ref="C149:E149"/>
    <mergeCell ref="C150:E150"/>
    <mergeCell ref="A151:H151"/>
    <mergeCell ref="A140:H140"/>
    <mergeCell ref="C141:F141"/>
    <mergeCell ref="C142:E142"/>
    <mergeCell ref="C143:E143"/>
    <mergeCell ref="C144:E144"/>
    <mergeCell ref="C145:E145"/>
    <mergeCell ref="C137:E137"/>
    <mergeCell ref="C138:E138"/>
    <mergeCell ref="C139:E139"/>
    <mergeCell ref="A130:B139"/>
    <mergeCell ref="G130:G139"/>
    <mergeCell ref="H130:H139"/>
    <mergeCell ref="C131:E131"/>
    <mergeCell ref="C132:E132"/>
    <mergeCell ref="C133:E133"/>
    <mergeCell ref="C134:E134"/>
    <mergeCell ref="C135:E135"/>
    <mergeCell ref="C136:F136"/>
    <mergeCell ref="C128:E128"/>
    <mergeCell ref="A117:B128"/>
    <mergeCell ref="G117:G128"/>
    <mergeCell ref="H117:H128"/>
    <mergeCell ref="A129:H129"/>
    <mergeCell ref="C130:F130"/>
    <mergeCell ref="C122:E122"/>
    <mergeCell ref="C123:F123"/>
    <mergeCell ref="C124:E124"/>
    <mergeCell ref="C125:E125"/>
    <mergeCell ref="C126:E126"/>
    <mergeCell ref="C127:E127"/>
    <mergeCell ref="A116:H116"/>
    <mergeCell ref="C117:F117"/>
    <mergeCell ref="C118:E118"/>
    <mergeCell ref="C119:E119"/>
    <mergeCell ref="C120:E120"/>
    <mergeCell ref="C121:E121"/>
    <mergeCell ref="C111:E111"/>
    <mergeCell ref="C112:E112"/>
    <mergeCell ref="C113:E113"/>
    <mergeCell ref="C114:E114"/>
    <mergeCell ref="C115:E115"/>
    <mergeCell ref="A104:B115"/>
    <mergeCell ref="C105:E105"/>
    <mergeCell ref="C106:E106"/>
    <mergeCell ref="C107:E107"/>
    <mergeCell ref="C108:E108"/>
    <mergeCell ref="C109:E109"/>
    <mergeCell ref="C110:F110"/>
    <mergeCell ref="A91:B102"/>
    <mergeCell ref="A12:B20"/>
    <mergeCell ref="G91:G102"/>
    <mergeCell ref="H91:H102"/>
    <mergeCell ref="A103:H103"/>
    <mergeCell ref="C104:F104"/>
    <mergeCell ref="G104:G115"/>
    <mergeCell ref="H104:H115"/>
    <mergeCell ref="C97:F97"/>
    <mergeCell ref="C98:E98"/>
    <mergeCell ref="C99:E99"/>
    <mergeCell ref="C100:E100"/>
    <mergeCell ref="C101:E101"/>
    <mergeCell ref="C102:E102"/>
    <mergeCell ref="C91:F91"/>
    <mergeCell ref="C92:E92"/>
    <mergeCell ref="C93:E93"/>
    <mergeCell ref="C94:E94"/>
    <mergeCell ref="C95:E95"/>
    <mergeCell ref="C96:E96"/>
    <mergeCell ref="C88:E88"/>
    <mergeCell ref="C89:E89"/>
    <mergeCell ref="A78:B89"/>
    <mergeCell ref="G78:G89"/>
    <mergeCell ref="G65:G76"/>
    <mergeCell ref="C67:E67"/>
    <mergeCell ref="C68:E68"/>
    <mergeCell ref="C69:E69"/>
    <mergeCell ref="C70:E70"/>
    <mergeCell ref="C71:F71"/>
    <mergeCell ref="C72:E72"/>
    <mergeCell ref="H78:H89"/>
    <mergeCell ref="A90:H90"/>
    <mergeCell ref="C82:E82"/>
    <mergeCell ref="C83:E83"/>
    <mergeCell ref="C84:F84"/>
    <mergeCell ref="C85:E85"/>
    <mergeCell ref="C86:E86"/>
    <mergeCell ref="C87:E87"/>
    <mergeCell ref="A77:H77"/>
    <mergeCell ref="C78:F78"/>
    <mergeCell ref="C79:E79"/>
    <mergeCell ref="C80:E80"/>
    <mergeCell ref="C81:E81"/>
    <mergeCell ref="A52:B63"/>
    <mergeCell ref="G52:G63"/>
    <mergeCell ref="H52:H63"/>
    <mergeCell ref="A64:H64"/>
    <mergeCell ref="C65:F65"/>
    <mergeCell ref="C66:E66"/>
    <mergeCell ref="H65:H76"/>
    <mergeCell ref="C58:F58"/>
    <mergeCell ref="C59:E59"/>
    <mergeCell ref="C60:E60"/>
    <mergeCell ref="C61:E61"/>
    <mergeCell ref="C62:E62"/>
    <mergeCell ref="C63:E63"/>
    <mergeCell ref="C52:F52"/>
    <mergeCell ref="C53:E53"/>
    <mergeCell ref="C54:E54"/>
    <mergeCell ref="C55:E55"/>
    <mergeCell ref="C56:E56"/>
    <mergeCell ref="C57:E57"/>
    <mergeCell ref="C73:E73"/>
    <mergeCell ref="C74:E74"/>
    <mergeCell ref="C75:E75"/>
    <mergeCell ref="C76:E76"/>
    <mergeCell ref="A65:B76"/>
    <mergeCell ref="C50:E50"/>
    <mergeCell ref="A42:B50"/>
    <mergeCell ref="G42:G50"/>
    <mergeCell ref="H42:H50"/>
    <mergeCell ref="A51:H51"/>
    <mergeCell ref="C44:E44"/>
    <mergeCell ref="C45:E45"/>
    <mergeCell ref="C46:E46"/>
    <mergeCell ref="C47:E47"/>
    <mergeCell ref="C48:F48"/>
    <mergeCell ref="C49:E49"/>
    <mergeCell ref="A22:B30"/>
    <mergeCell ref="G22:G30"/>
    <mergeCell ref="H22:H30"/>
    <mergeCell ref="G32:G40"/>
    <mergeCell ref="H32:H40"/>
    <mergeCell ref="A41:H41"/>
    <mergeCell ref="C42:F42"/>
    <mergeCell ref="C43:E43"/>
    <mergeCell ref="C33:E33"/>
    <mergeCell ref="C34:E34"/>
    <mergeCell ref="C35:E35"/>
    <mergeCell ref="C36:F36"/>
    <mergeCell ref="C37:E37"/>
    <mergeCell ref="C38:E38"/>
    <mergeCell ref="C14:E14"/>
    <mergeCell ref="C15:E15"/>
    <mergeCell ref="C16:F16"/>
    <mergeCell ref="C17:E17"/>
    <mergeCell ref="C39:E39"/>
    <mergeCell ref="C40:E40"/>
    <mergeCell ref="A32:B40"/>
    <mergeCell ref="C29:E29"/>
    <mergeCell ref="C30:E30"/>
    <mergeCell ref="A31:H31"/>
    <mergeCell ref="C32:F32"/>
    <mergeCell ref="C27:E27"/>
    <mergeCell ref="C28:E28"/>
    <mergeCell ref="C18:E18"/>
    <mergeCell ref="C19:E19"/>
    <mergeCell ref="C20:E20"/>
    <mergeCell ref="G12:G20"/>
    <mergeCell ref="H12:H20"/>
    <mergeCell ref="A21:H21"/>
    <mergeCell ref="C22:F22"/>
    <mergeCell ref="C23:E23"/>
    <mergeCell ref="C24:E24"/>
    <mergeCell ref="C25:E25"/>
    <mergeCell ref="C26:F26"/>
    <mergeCell ref="D1:H1"/>
    <mergeCell ref="D2:H2"/>
    <mergeCell ref="D3:H3"/>
    <mergeCell ref="B5:E5"/>
    <mergeCell ref="A8:G8"/>
    <mergeCell ref="G9:G10"/>
    <mergeCell ref="A9:F10"/>
    <mergeCell ref="C12:F12"/>
    <mergeCell ref="C13:E13"/>
    <mergeCell ref="A11:H11"/>
  </mergeCells>
  <hyperlinks>
    <hyperlink ref="A5" location="Оглавление!A1" display="Оглавление"/>
    <hyperlink ref="H10" location="Скидка!A1" display="Скидка!A1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46"/>
  <sheetViews>
    <sheetView showGridLines="0" showRowColHeaders="0" showRuler="0" view="pageBreakPreview" zoomScaleNormal="100" zoomScaleSheetLayoutView="100" workbookViewId="0">
      <selection activeCell="I1" sqref="I1:J1048576"/>
    </sheetView>
  </sheetViews>
  <sheetFormatPr defaultRowHeight="14.5" x14ac:dyDescent="0.35"/>
  <cols>
    <col min="1" max="1" width="19.81640625" customWidth="1"/>
    <col min="2" max="2" width="11.453125" customWidth="1"/>
    <col min="4" max="4" width="6.26953125" customWidth="1"/>
    <col min="5" max="5" width="7.26953125" customWidth="1"/>
    <col min="6" max="6" width="12.54296875" customWidth="1"/>
    <col min="7" max="7" width="18.26953125" customWidth="1"/>
    <col min="8" max="8" width="11.54296875" customWidth="1"/>
    <col min="9" max="9" width="6.453125" customWidth="1"/>
  </cols>
  <sheetData>
    <row r="1" spans="1:10" ht="21" customHeight="1" x14ac:dyDescent="0.65">
      <c r="D1" s="354" t="s">
        <v>0</v>
      </c>
      <c r="E1" s="354"/>
      <c r="F1" s="354"/>
      <c r="G1" s="354"/>
      <c r="H1" s="354"/>
      <c r="I1" s="3"/>
    </row>
    <row r="2" spans="1:10" ht="15.5" x14ac:dyDescent="0.35">
      <c r="D2" s="283" t="s">
        <v>1</v>
      </c>
      <c r="E2" s="283"/>
      <c r="F2" s="283"/>
      <c r="G2" s="283"/>
      <c r="H2" s="283"/>
      <c r="I2" s="4"/>
    </row>
    <row r="3" spans="1:10" x14ac:dyDescent="0.35">
      <c r="D3" s="284" t="s">
        <v>2</v>
      </c>
      <c r="E3" s="284"/>
      <c r="F3" s="284"/>
      <c r="G3" s="284"/>
      <c r="H3" s="284"/>
      <c r="I3" s="1"/>
    </row>
    <row r="4" spans="1:10" ht="6.75" customHeight="1" x14ac:dyDescent="0.35"/>
    <row r="5" spans="1:10" ht="15.5" x14ac:dyDescent="0.35">
      <c r="A5" s="43" t="s">
        <v>238</v>
      </c>
      <c r="B5" s="294" t="s">
        <v>193</v>
      </c>
      <c r="C5" s="294"/>
      <c r="D5" s="294"/>
      <c r="E5" s="294"/>
      <c r="F5" s="44">
        <f>Скидка!B15</f>
        <v>45694</v>
      </c>
      <c r="G5" s="84"/>
      <c r="H5" s="85"/>
      <c r="I5" s="9"/>
    </row>
    <row r="6" spans="1:10" ht="3.75" customHeight="1" x14ac:dyDescent="0.35">
      <c r="A6" s="47"/>
      <c r="B6" s="47"/>
      <c r="C6" s="47"/>
      <c r="D6" s="47"/>
      <c r="E6" s="47"/>
      <c r="F6" s="47"/>
      <c r="G6" s="47"/>
      <c r="H6" s="47"/>
    </row>
    <row r="7" spans="1:10" ht="2.15" customHeight="1" thickBot="1" x14ac:dyDescent="0.4">
      <c r="A7" s="86"/>
      <c r="B7" s="86"/>
      <c r="C7" s="86"/>
      <c r="D7" s="86"/>
      <c r="E7" s="86"/>
      <c r="F7" s="86"/>
      <c r="G7" s="86"/>
      <c r="H7" s="86"/>
      <c r="I7" s="5"/>
    </row>
    <row r="8" spans="1:10" ht="29.5" customHeight="1" thickBot="1" x14ac:dyDescent="0.4">
      <c r="A8" s="505" t="s">
        <v>569</v>
      </c>
      <c r="B8" s="505"/>
      <c r="C8" s="505"/>
      <c r="D8" s="505"/>
      <c r="E8" s="505"/>
      <c r="F8" s="505"/>
      <c r="G8" s="505"/>
      <c r="H8" s="177" t="s">
        <v>410</v>
      </c>
      <c r="I8" s="6"/>
    </row>
    <row r="9" spans="1:10" ht="27" customHeight="1" x14ac:dyDescent="0.35">
      <c r="A9" s="590" t="s">
        <v>3</v>
      </c>
      <c r="B9" s="592" t="s">
        <v>4</v>
      </c>
      <c r="C9" s="593"/>
      <c r="D9" s="593"/>
      <c r="E9" s="593"/>
      <c r="F9" s="594"/>
      <c r="G9" s="598" t="s">
        <v>190</v>
      </c>
      <c r="H9" s="175" t="s">
        <v>191</v>
      </c>
    </row>
    <row r="10" spans="1:10" ht="26.25" customHeight="1" thickBot="1" x14ac:dyDescent="0.4">
      <c r="A10" s="591"/>
      <c r="B10" s="595"/>
      <c r="C10" s="596"/>
      <c r="D10" s="596"/>
      <c r="E10" s="596"/>
      <c r="F10" s="597"/>
      <c r="G10" s="599"/>
      <c r="H10" s="176">
        <f>Скидка!H3</f>
        <v>0</v>
      </c>
    </row>
    <row r="11" spans="1:10" ht="28.4" customHeight="1" x14ac:dyDescent="0.35">
      <c r="A11" s="587" t="s">
        <v>570</v>
      </c>
      <c r="B11" s="588"/>
      <c r="C11" s="588"/>
      <c r="D11" s="588"/>
      <c r="E11" s="588"/>
      <c r="F11" s="588"/>
      <c r="G11" s="588"/>
      <c r="H11" s="589"/>
    </row>
    <row r="12" spans="1:10" ht="14.5" customHeight="1" x14ac:dyDescent="0.35">
      <c r="A12" s="137" t="s">
        <v>571</v>
      </c>
      <c r="B12" s="380" t="s">
        <v>602</v>
      </c>
      <c r="C12" s="380"/>
      <c r="D12" s="380"/>
      <c r="E12" s="380"/>
      <c r="F12" s="380"/>
      <c r="G12" s="92">
        <v>4900</v>
      </c>
      <c r="H12" s="92">
        <f>G12*(1-(Скидка!H3/100))</f>
        <v>4900</v>
      </c>
      <c r="J12" s="264"/>
    </row>
    <row r="13" spans="1:10" ht="15" customHeight="1" x14ac:dyDescent="0.35">
      <c r="A13" s="137" t="s">
        <v>572</v>
      </c>
      <c r="B13" s="380" t="s">
        <v>603</v>
      </c>
      <c r="C13" s="380"/>
      <c r="D13" s="380"/>
      <c r="E13" s="380"/>
      <c r="F13" s="380"/>
      <c r="G13" s="92">
        <v>5600</v>
      </c>
      <c r="H13" s="92">
        <f>G13*(1-(Скидка!H3/100))</f>
        <v>5600</v>
      </c>
      <c r="J13" s="264"/>
    </row>
    <row r="14" spans="1:10" ht="15" customHeight="1" x14ac:dyDescent="0.35">
      <c r="A14" s="137" t="s">
        <v>573</v>
      </c>
      <c r="B14" s="383" t="s">
        <v>604</v>
      </c>
      <c r="C14" s="384"/>
      <c r="D14" s="384"/>
      <c r="E14" s="384"/>
      <c r="F14" s="385"/>
      <c r="G14" s="92">
        <v>6600</v>
      </c>
      <c r="H14" s="92">
        <f>G14*(1-(Скидка!H3/100))</f>
        <v>6600</v>
      </c>
      <c r="J14" s="264"/>
    </row>
    <row r="15" spans="1:10" ht="28.4" customHeight="1" x14ac:dyDescent="0.35">
      <c r="A15" s="587" t="s">
        <v>574</v>
      </c>
      <c r="B15" s="588"/>
      <c r="C15" s="588"/>
      <c r="D15" s="588"/>
      <c r="E15" s="588"/>
      <c r="F15" s="588"/>
      <c r="G15" s="588"/>
      <c r="H15" s="589"/>
    </row>
    <row r="16" spans="1:10" ht="26.15" customHeight="1" x14ac:dyDescent="0.35">
      <c r="A16" s="131" t="s">
        <v>575</v>
      </c>
      <c r="B16" s="519" t="s">
        <v>606</v>
      </c>
      <c r="C16" s="519"/>
      <c r="D16" s="519"/>
      <c r="E16" s="519"/>
      <c r="F16" s="519"/>
      <c r="G16" s="100">
        <v>9200</v>
      </c>
      <c r="H16" s="92">
        <f>G16*(1-(Скидка!H3/100))</f>
        <v>9200</v>
      </c>
      <c r="J16" s="264"/>
    </row>
    <row r="17" spans="1:10" ht="40" customHeight="1" x14ac:dyDescent="0.35">
      <c r="A17" s="131" t="s">
        <v>576</v>
      </c>
      <c r="B17" s="519" t="s">
        <v>607</v>
      </c>
      <c r="C17" s="519"/>
      <c r="D17" s="519"/>
      <c r="E17" s="519"/>
      <c r="F17" s="519"/>
      <c r="G17" s="100">
        <v>10300</v>
      </c>
      <c r="H17" s="92">
        <f>G17*(1-(Скидка!H3/100))</f>
        <v>10300</v>
      </c>
      <c r="J17" s="264"/>
    </row>
    <row r="18" spans="1:10" ht="43" customHeight="1" x14ac:dyDescent="0.35">
      <c r="A18" s="131" t="s">
        <v>608</v>
      </c>
      <c r="B18" s="519" t="s">
        <v>609</v>
      </c>
      <c r="C18" s="519"/>
      <c r="D18" s="519"/>
      <c r="E18" s="519"/>
      <c r="F18" s="519"/>
      <c r="G18" s="100">
        <v>12700</v>
      </c>
      <c r="H18" s="92">
        <f>G18*(1-(Скидка!H3/100))</f>
        <v>12700</v>
      </c>
      <c r="J18" s="264"/>
    </row>
    <row r="19" spans="1:10" ht="40" customHeight="1" x14ac:dyDescent="0.35">
      <c r="A19" s="131" t="s">
        <v>577</v>
      </c>
      <c r="B19" s="519" t="s">
        <v>610</v>
      </c>
      <c r="C19" s="519"/>
      <c r="D19" s="519"/>
      <c r="E19" s="519"/>
      <c r="F19" s="519"/>
      <c r="G19" s="107">
        <v>13900</v>
      </c>
      <c r="H19" s="92">
        <f>G19*(1-(Скидка!H3/100))</f>
        <v>13900</v>
      </c>
      <c r="J19" s="264"/>
    </row>
    <row r="20" spans="1:10" ht="39.65" customHeight="1" x14ac:dyDescent="0.35">
      <c r="A20" s="131" t="s">
        <v>578</v>
      </c>
      <c r="B20" s="519" t="s">
        <v>611</v>
      </c>
      <c r="C20" s="519"/>
      <c r="D20" s="519"/>
      <c r="E20" s="519"/>
      <c r="F20" s="519"/>
      <c r="G20" s="107">
        <v>18800</v>
      </c>
      <c r="H20" s="92">
        <f>G20*(1-(Скидка!H3/100))</f>
        <v>18800</v>
      </c>
      <c r="J20" s="264"/>
    </row>
    <row r="21" spans="1:10" ht="36.65" customHeight="1" x14ac:dyDescent="0.35">
      <c r="A21" s="131" t="s">
        <v>579</v>
      </c>
      <c r="B21" s="519" t="s">
        <v>612</v>
      </c>
      <c r="C21" s="519"/>
      <c r="D21" s="519"/>
      <c r="E21" s="519"/>
      <c r="F21" s="519"/>
      <c r="G21" s="107">
        <v>24700</v>
      </c>
      <c r="H21" s="92">
        <f>G21*(1-(Скидка!H3/100))</f>
        <v>24700</v>
      </c>
      <c r="J21" s="264"/>
    </row>
    <row r="22" spans="1:10" ht="40" customHeight="1" x14ac:dyDescent="0.35">
      <c r="A22" s="131" t="s">
        <v>580</v>
      </c>
      <c r="B22" s="519" t="s">
        <v>613</v>
      </c>
      <c r="C22" s="519"/>
      <c r="D22" s="519"/>
      <c r="E22" s="519"/>
      <c r="F22" s="519"/>
      <c r="G22" s="107">
        <v>26800</v>
      </c>
      <c r="H22" s="92">
        <f>G22*(1-(Скидка!H3/100))</f>
        <v>26800</v>
      </c>
      <c r="J22" s="264"/>
    </row>
    <row r="23" spans="1:10" ht="28.4" customHeight="1" x14ac:dyDescent="0.35">
      <c r="A23" s="612" t="s">
        <v>581</v>
      </c>
      <c r="B23" s="613"/>
      <c r="C23" s="613"/>
      <c r="D23" s="613"/>
      <c r="E23" s="613"/>
      <c r="F23" s="613"/>
      <c r="G23" s="613"/>
      <c r="H23" s="614"/>
    </row>
    <row r="24" spans="1:10" x14ac:dyDescent="0.35">
      <c r="A24" s="137" t="s">
        <v>582</v>
      </c>
      <c r="B24" s="525" t="s">
        <v>614</v>
      </c>
      <c r="C24" s="525"/>
      <c r="D24" s="525"/>
      <c r="E24" s="525"/>
      <c r="F24" s="525"/>
      <c r="G24" s="107">
        <v>3300</v>
      </c>
      <c r="H24" s="92">
        <f>G24*(1-(Скидка!H3/100))</f>
        <v>3300</v>
      </c>
      <c r="J24" s="264"/>
    </row>
    <row r="25" spans="1:10" x14ac:dyDescent="0.35">
      <c r="A25" s="137" t="s">
        <v>583</v>
      </c>
      <c r="B25" s="525" t="s">
        <v>615</v>
      </c>
      <c r="C25" s="525"/>
      <c r="D25" s="525"/>
      <c r="E25" s="525"/>
      <c r="F25" s="525"/>
      <c r="G25" s="52">
        <v>4500</v>
      </c>
      <c r="H25" s="92">
        <f>G25*(1-(Скидка!H3/100))</f>
        <v>4500</v>
      </c>
      <c r="J25" s="264"/>
    </row>
    <row r="26" spans="1:10" x14ac:dyDescent="0.35">
      <c r="A26" s="137" t="s">
        <v>584</v>
      </c>
      <c r="B26" s="525" t="s">
        <v>616</v>
      </c>
      <c r="C26" s="525"/>
      <c r="D26" s="525"/>
      <c r="E26" s="525"/>
      <c r="F26" s="525"/>
      <c r="G26" s="52">
        <v>5500</v>
      </c>
      <c r="H26" s="92">
        <f>G26*(1-(Скидка!H3/100))</f>
        <v>5500</v>
      </c>
      <c r="J26" s="264"/>
    </row>
    <row r="27" spans="1:10" ht="24" customHeight="1" x14ac:dyDescent="0.35">
      <c r="A27" s="586" t="s">
        <v>585</v>
      </c>
      <c r="B27" s="586"/>
      <c r="C27" s="586"/>
      <c r="D27" s="586"/>
      <c r="E27" s="586"/>
      <c r="F27" s="586"/>
      <c r="G27" s="586"/>
      <c r="H27" s="586"/>
    </row>
    <row r="28" spans="1:10" ht="29.5" customHeight="1" x14ac:dyDescent="0.35">
      <c r="A28" s="63" t="s">
        <v>586</v>
      </c>
      <c r="B28" s="519" t="s">
        <v>617</v>
      </c>
      <c r="C28" s="519"/>
      <c r="D28" s="519"/>
      <c r="E28" s="519"/>
      <c r="F28" s="519"/>
      <c r="G28" s="98">
        <v>8500</v>
      </c>
      <c r="H28" s="74">
        <f>G28*(1-(Скидка!H3/100))</f>
        <v>8500</v>
      </c>
      <c r="J28" s="264"/>
    </row>
    <row r="29" spans="1:10" ht="30" customHeight="1" x14ac:dyDescent="0.35">
      <c r="A29" s="65" t="s">
        <v>587</v>
      </c>
      <c r="B29" s="519" t="s">
        <v>618</v>
      </c>
      <c r="C29" s="519"/>
      <c r="D29" s="519"/>
      <c r="E29" s="519"/>
      <c r="F29" s="519"/>
      <c r="G29" s="107">
        <v>10600</v>
      </c>
      <c r="H29" s="74">
        <f>G29*(1-(Скидка!H3/100))</f>
        <v>10600</v>
      </c>
      <c r="J29" s="264"/>
    </row>
    <row r="30" spans="1:10" ht="31" customHeight="1" x14ac:dyDescent="0.35">
      <c r="A30" s="131" t="s">
        <v>588</v>
      </c>
      <c r="B30" s="519" t="s">
        <v>619</v>
      </c>
      <c r="C30" s="519"/>
      <c r="D30" s="519"/>
      <c r="E30" s="519"/>
      <c r="F30" s="519"/>
      <c r="G30" s="107">
        <v>12200</v>
      </c>
      <c r="H30" s="92">
        <f>G30*(1-(Скидка!H3/100))</f>
        <v>12200</v>
      </c>
      <c r="J30" s="264"/>
    </row>
    <row r="31" spans="1:10" ht="27" customHeight="1" x14ac:dyDescent="0.35">
      <c r="A31" s="131" t="s">
        <v>589</v>
      </c>
      <c r="B31" s="519" t="s">
        <v>620</v>
      </c>
      <c r="C31" s="519"/>
      <c r="D31" s="519"/>
      <c r="E31" s="519"/>
      <c r="F31" s="519"/>
      <c r="G31" s="107">
        <v>16400</v>
      </c>
      <c r="H31" s="92">
        <f>G31*(1-(Скидка!H3/100))</f>
        <v>16400</v>
      </c>
      <c r="J31" s="264"/>
    </row>
    <row r="32" spans="1:10" ht="29.15" customHeight="1" x14ac:dyDescent="0.35">
      <c r="A32" s="131" t="s">
        <v>590</v>
      </c>
      <c r="B32" s="519" t="s">
        <v>621</v>
      </c>
      <c r="C32" s="519"/>
      <c r="D32" s="519"/>
      <c r="E32" s="519"/>
      <c r="F32" s="519"/>
      <c r="G32" s="107">
        <v>19900</v>
      </c>
      <c r="H32" s="92">
        <f>G32*(1-(Скидка!H3/100))</f>
        <v>19900</v>
      </c>
      <c r="J32" s="264"/>
    </row>
    <row r="33" spans="1:10" ht="28" customHeight="1" x14ac:dyDescent="0.35">
      <c r="A33" s="131" t="s">
        <v>591</v>
      </c>
      <c r="B33" s="519" t="s">
        <v>622</v>
      </c>
      <c r="C33" s="519"/>
      <c r="D33" s="519"/>
      <c r="E33" s="519"/>
      <c r="F33" s="519"/>
      <c r="G33" s="107">
        <v>25600</v>
      </c>
      <c r="H33" s="92">
        <f>G33*(1-(Скидка!H3/100))</f>
        <v>25600</v>
      </c>
      <c r="J33" s="264"/>
    </row>
    <row r="34" spans="1:10" ht="24" customHeight="1" x14ac:dyDescent="0.35">
      <c r="A34" s="606" t="s">
        <v>592</v>
      </c>
      <c r="B34" s="323"/>
      <c r="C34" s="323"/>
      <c r="D34" s="323"/>
      <c r="E34" s="323"/>
      <c r="F34" s="323"/>
      <c r="G34" s="323"/>
      <c r="H34" s="607"/>
    </row>
    <row r="35" spans="1:10" ht="19.5" customHeight="1" x14ac:dyDescent="0.35">
      <c r="A35" s="131" t="s">
        <v>623</v>
      </c>
      <c r="B35" s="383" t="s">
        <v>624</v>
      </c>
      <c r="C35" s="384"/>
      <c r="D35" s="384"/>
      <c r="E35" s="384"/>
      <c r="F35" s="385"/>
      <c r="G35" s="107">
        <v>2800</v>
      </c>
      <c r="H35" s="92">
        <f>G35*(1-(Скидка!H3/100))</f>
        <v>2800</v>
      </c>
      <c r="J35" s="264"/>
    </row>
    <row r="36" spans="1:10" ht="21" customHeight="1" x14ac:dyDescent="0.35">
      <c r="A36" s="131" t="s">
        <v>593</v>
      </c>
      <c r="B36" s="383" t="s">
        <v>625</v>
      </c>
      <c r="C36" s="384"/>
      <c r="D36" s="384"/>
      <c r="E36" s="384"/>
      <c r="F36" s="385"/>
      <c r="G36" s="107">
        <v>3000</v>
      </c>
      <c r="H36" s="92">
        <f>G36*(1-(Скидка!H3/100))</f>
        <v>3000</v>
      </c>
      <c r="J36" s="264"/>
    </row>
    <row r="37" spans="1:10" ht="19.5" customHeight="1" x14ac:dyDescent="0.35">
      <c r="A37" s="131" t="s">
        <v>594</v>
      </c>
      <c r="B37" s="383" t="s">
        <v>626</v>
      </c>
      <c r="C37" s="384"/>
      <c r="D37" s="384"/>
      <c r="E37" s="384"/>
      <c r="F37" s="385"/>
      <c r="G37" s="107">
        <v>3100</v>
      </c>
      <c r="H37" s="92">
        <f>G37*(1-(Скидка!H3/100))</f>
        <v>3100</v>
      </c>
      <c r="J37" s="264"/>
    </row>
    <row r="38" spans="1:10" ht="28.4" customHeight="1" x14ac:dyDescent="0.35">
      <c r="A38" s="608" t="s">
        <v>595</v>
      </c>
      <c r="B38" s="608"/>
      <c r="C38" s="608"/>
      <c r="D38" s="608"/>
      <c r="E38" s="608"/>
      <c r="F38" s="608"/>
      <c r="G38" s="608"/>
      <c r="H38" s="608"/>
    </row>
    <row r="39" spans="1:10" ht="16.5" customHeight="1" x14ac:dyDescent="0.35">
      <c r="A39" s="187" t="s">
        <v>596</v>
      </c>
      <c r="B39" s="609" t="s">
        <v>627</v>
      </c>
      <c r="C39" s="610"/>
      <c r="D39" s="610"/>
      <c r="E39" s="610"/>
      <c r="F39" s="611"/>
      <c r="G39" s="64">
        <v>450</v>
      </c>
      <c r="H39" s="58">
        <f>G39*(1-(Скидка!H3/100))</f>
        <v>450</v>
      </c>
      <c r="J39" s="264"/>
    </row>
    <row r="40" spans="1:10" ht="24.65" customHeight="1" x14ac:dyDescent="0.35">
      <c r="A40" s="188" t="s">
        <v>597</v>
      </c>
      <c r="B40" s="603" t="s">
        <v>628</v>
      </c>
      <c r="C40" s="604"/>
      <c r="D40" s="604"/>
      <c r="E40" s="604"/>
      <c r="F40" s="605"/>
      <c r="G40" s="67">
        <v>600</v>
      </c>
      <c r="H40" s="184">
        <f>G40*(1-(Скидка!H3/100))</f>
        <v>600</v>
      </c>
      <c r="J40" s="264"/>
    </row>
    <row r="41" spans="1:10" ht="29.15" customHeight="1" x14ac:dyDescent="0.35">
      <c r="A41" s="189" t="s">
        <v>598</v>
      </c>
      <c r="B41" s="603" t="s">
        <v>629</v>
      </c>
      <c r="C41" s="604"/>
      <c r="D41" s="604"/>
      <c r="E41" s="604"/>
      <c r="F41" s="605"/>
      <c r="G41" s="67">
        <v>700</v>
      </c>
      <c r="H41" s="184">
        <f>G41*(1-(Скидка!H3/100))</f>
        <v>700</v>
      </c>
      <c r="J41" s="264"/>
    </row>
    <row r="42" spans="1:10" ht="28.4" customHeight="1" x14ac:dyDescent="0.35">
      <c r="A42" s="608" t="s">
        <v>599</v>
      </c>
      <c r="B42" s="608"/>
      <c r="C42" s="608"/>
      <c r="D42" s="608"/>
      <c r="E42" s="608"/>
      <c r="F42" s="608"/>
      <c r="G42" s="608"/>
      <c r="H42" s="608"/>
    </row>
    <row r="43" spans="1:10" ht="27.65" customHeight="1" x14ac:dyDescent="0.35">
      <c r="A43" s="185" t="s">
        <v>600</v>
      </c>
      <c r="B43" s="600" t="s">
        <v>630</v>
      </c>
      <c r="C43" s="601"/>
      <c r="D43" s="601"/>
      <c r="E43" s="601"/>
      <c r="F43" s="602"/>
      <c r="G43" s="73">
        <v>5700</v>
      </c>
      <c r="H43" s="186">
        <f>G43*(1-(Скидка!H3/100))</f>
        <v>5700</v>
      </c>
      <c r="J43" s="264"/>
    </row>
    <row r="44" spans="1:10" ht="35.5" customHeight="1" x14ac:dyDescent="0.35">
      <c r="A44" s="130" t="s">
        <v>601</v>
      </c>
      <c r="B44" s="600" t="s">
        <v>631</v>
      </c>
      <c r="C44" s="601"/>
      <c r="D44" s="601"/>
      <c r="E44" s="601"/>
      <c r="F44" s="602"/>
      <c r="G44" s="107">
        <v>6200</v>
      </c>
      <c r="H44" s="69">
        <f>G44*(1-(Скидка!H3/100))</f>
        <v>6200</v>
      </c>
      <c r="J44" s="264"/>
    </row>
    <row r="45" spans="1:10" ht="28" customHeight="1" x14ac:dyDescent="0.35"/>
    <row r="46" spans="1:10" ht="22.5" customHeight="1" x14ac:dyDescent="0.35"/>
  </sheetData>
  <sheetProtection formatCells="0" formatColumns="0" formatRows="0" insertColumns="0" insertRows="0" insertHyperlinks="0" deleteColumns="0" deleteRows="0" sort="0" autoFilter="0" pivotTables="0"/>
  <mergeCells count="42">
    <mergeCell ref="B12:F12"/>
    <mergeCell ref="B14:F14"/>
    <mergeCell ref="B26:F26"/>
    <mergeCell ref="B20:F20"/>
    <mergeCell ref="B21:F21"/>
    <mergeCell ref="B22:F22"/>
    <mergeCell ref="B13:F13"/>
    <mergeCell ref="A23:H23"/>
    <mergeCell ref="B24:F24"/>
    <mergeCell ref="B25:F25"/>
    <mergeCell ref="A15:H15"/>
    <mergeCell ref="B43:F43"/>
    <mergeCell ref="B44:F44"/>
    <mergeCell ref="B30:F30"/>
    <mergeCell ref="B31:F31"/>
    <mergeCell ref="B33:F33"/>
    <mergeCell ref="B35:F35"/>
    <mergeCell ref="B36:F36"/>
    <mergeCell ref="B41:F41"/>
    <mergeCell ref="B32:F32"/>
    <mergeCell ref="B40:F40"/>
    <mergeCell ref="A34:H34"/>
    <mergeCell ref="B37:F37"/>
    <mergeCell ref="A38:H38"/>
    <mergeCell ref="B39:F39"/>
    <mergeCell ref="A42:H42"/>
    <mergeCell ref="A27:H27"/>
    <mergeCell ref="B28:F28"/>
    <mergeCell ref="B29:F29"/>
    <mergeCell ref="A11:H11"/>
    <mergeCell ref="D1:H1"/>
    <mergeCell ref="D2:H2"/>
    <mergeCell ref="D3:H3"/>
    <mergeCell ref="B5:E5"/>
    <mergeCell ref="A8:G8"/>
    <mergeCell ref="A9:A10"/>
    <mergeCell ref="B9:F10"/>
    <mergeCell ref="G9:G10"/>
    <mergeCell ref="B17:F17"/>
    <mergeCell ref="B18:F18"/>
    <mergeCell ref="B19:F19"/>
    <mergeCell ref="B16:F16"/>
  </mergeCells>
  <hyperlinks>
    <hyperlink ref="A5" location="Оглавление!A1" display="Оглавление"/>
    <hyperlink ref="H10" location="Скидка!A1" display="Скидка!A1"/>
  </hyperlinks>
  <pageMargins left="0" right="0" top="7.874015748031496E-2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Оглавление</vt:lpstr>
      <vt:lpstr> Котлы ТТ</vt:lpstr>
      <vt:lpstr> Комплектующие </vt:lpstr>
      <vt:lpstr>Печи отопительные</vt:lpstr>
      <vt:lpstr>Котлы газовые</vt:lpstr>
      <vt:lpstr>Электропродукция(котлы,ПУЭ,ТЭН)</vt:lpstr>
      <vt:lpstr>Товары для дачи и отдыха</vt:lpstr>
      <vt:lpstr>Гидроарматура</vt:lpstr>
      <vt:lpstr>Гидрообвязка</vt:lpstr>
      <vt:lpstr>Скидка</vt:lpstr>
      <vt:lpstr>Лист1</vt:lpstr>
      <vt:lpstr>Распродажа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</dc:creator>
  <cp:lastModifiedBy>Пчелинцев Алексей</cp:lastModifiedBy>
  <cp:lastPrinted>2022-03-15T04:18:47Z</cp:lastPrinted>
  <dcterms:created xsi:type="dcterms:W3CDTF">2015-08-18T07:51:06Z</dcterms:created>
  <dcterms:modified xsi:type="dcterms:W3CDTF">2025-01-31T01:27:37Z</dcterms:modified>
</cp:coreProperties>
</file>